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945" windowHeight="11760" activeTab="2"/>
  </bookViews>
  <sheets>
    <sheet name="Krycí list" sheetId="1" r:id="rId1"/>
    <sheet name="Rekapitulácia" sheetId="2" r:id="rId2"/>
    <sheet name="Rozpocet" sheetId="3" r:id="rId3"/>
  </sheets>
  <definedNames/>
  <calcPr fullCalcOnLoad="1"/>
</workbook>
</file>

<file path=xl/sharedStrings.xml><?xml version="1.0" encoding="utf-8"?>
<sst xmlns="http://schemas.openxmlformats.org/spreadsheetml/2006/main" count="414" uniqueCount="209">
  <si>
    <t>KRYCÍ LIST ROZPOČTU</t>
  </si>
  <si>
    <t>Názov stavby</t>
  </si>
  <si>
    <t>JKSO</t>
  </si>
  <si>
    <t xml:space="preserve"> </t>
  </si>
  <si>
    <t>Kód stavby</t>
  </si>
  <si>
    <t>6661</t>
  </si>
  <si>
    <t>Názov objektu</t>
  </si>
  <si>
    <t>WC chlapci</t>
  </si>
  <si>
    <t>EČO</t>
  </si>
  <si>
    <t>Kód objektu</t>
  </si>
  <si>
    <t>2</t>
  </si>
  <si>
    <t>Názov časti</t>
  </si>
  <si>
    <t>Miesto</t>
  </si>
  <si>
    <t>Kód časti</t>
  </si>
  <si>
    <t>Názov podčasti</t>
  </si>
  <si>
    <t>Kód podčasti</t>
  </si>
  <si>
    <t>IČO</t>
  </si>
  <si>
    <t>DIČ</t>
  </si>
  <si>
    <t>Objednávateľ</t>
  </si>
  <si>
    <t>Projektant</t>
  </si>
  <si>
    <t>Zhotoviteľ</t>
  </si>
  <si>
    <t>Rozpočet číslo</t>
  </si>
  <si>
    <t>Spracoval</t>
  </si>
  <si>
    <t>Dňa</t>
  </si>
  <si>
    <t xml:space="preserve">               Merné a účelové jednotky</t>
  </si>
  <si>
    <t xml:space="preserve">            Počet</t>
  </si>
  <si>
    <t xml:space="preserve">    Náklady / 1 m.j.</t>
  </si>
  <si>
    <t xml:space="preserve">             Počet</t>
  </si>
  <si>
    <t xml:space="preserve">     Náklady / 1 m.j.</t>
  </si>
  <si>
    <t xml:space="preserve">                Počet</t>
  </si>
  <si>
    <t xml:space="preserve">        Náklady / 1 m.j.</t>
  </si>
  <si>
    <t xml:space="preserve">               Rozpočtové náklady v</t>
  </si>
  <si>
    <t>EUR</t>
  </si>
  <si>
    <t>A</t>
  </si>
  <si>
    <t>Základné rozp. náklady</t>
  </si>
  <si>
    <t>B</t>
  </si>
  <si>
    <t>Doplnkové náklady</t>
  </si>
  <si>
    <t>C</t>
  </si>
  <si>
    <t>Vedľajšie rozpočtové náklady</t>
  </si>
  <si>
    <t>HSV</t>
  </si>
  <si>
    <t>Dodávky</t>
  </si>
  <si>
    <t>Práca nadčas</t>
  </si>
  <si>
    <t>Zariadenie staveniska</t>
  </si>
  <si>
    <t>%</t>
  </si>
  <si>
    <t>Montáž</t>
  </si>
  <si>
    <t>Bez pevnej podl.</t>
  </si>
  <si>
    <t>Mimostav. doprava</t>
  </si>
  <si>
    <t>PSV</t>
  </si>
  <si>
    <t>Kultúrna pamiatka</t>
  </si>
  <si>
    <t>Územné vplyvy</t>
  </si>
  <si>
    <t>Prevádzkové vplyvy</t>
  </si>
  <si>
    <t>"M"</t>
  </si>
  <si>
    <t>Ostatné</t>
  </si>
  <si>
    <t>VRN z rozpočtu</t>
  </si>
  <si>
    <t>ZRN (r. 1-6)</t>
  </si>
  <si>
    <t>DN (r. 8-11)</t>
  </si>
  <si>
    <t>VRN (r. 13-18)</t>
  </si>
  <si>
    <t>HZS</t>
  </si>
  <si>
    <t>Kompl. činnosť</t>
  </si>
  <si>
    <t>Ostatné náklady</t>
  </si>
  <si>
    <t>D</t>
  </si>
  <si>
    <t>Celkové náklady</t>
  </si>
  <si>
    <t>Súčet 7, 12, 19-22</t>
  </si>
  <si>
    <t>Dátum a podpis</t>
  </si>
  <si>
    <t>Pečiatka</t>
  </si>
  <si>
    <t>DPH</t>
  </si>
  <si>
    <t>Cena s DPH (r. 23-25)</t>
  </si>
  <si>
    <t>Dátum a popis</t>
  </si>
  <si>
    <t>E</t>
  </si>
  <si>
    <t>Prípočty a odpočty</t>
  </si>
  <si>
    <t>Dodávky objednávateľa</t>
  </si>
  <si>
    <t>Kĺzavá doložka</t>
  </si>
  <si>
    <t>Zvýhodnenie + -</t>
  </si>
  <si>
    <t>Stavba:</t>
  </si>
  <si>
    <t>Objekt:</t>
  </si>
  <si>
    <t>Zhotoviteľ:</t>
  </si>
  <si>
    <t>Kód</t>
  </si>
  <si>
    <t>Popis</t>
  </si>
  <si>
    <t>Cena celkom</t>
  </si>
  <si>
    <t>Hmotnosť celkom</t>
  </si>
  <si>
    <t>Suť celkom</t>
  </si>
  <si>
    <t>Celkom</t>
  </si>
  <si>
    <t>Hmotnosť</t>
  </si>
  <si>
    <t>Hmotnosť sute</t>
  </si>
  <si>
    <t>Hmotnosť sute celkom</t>
  </si>
  <si>
    <t>Typ položky</t>
  </si>
  <si>
    <t>Úroveň</t>
  </si>
  <si>
    <t>Práce a dodávky HSV</t>
  </si>
  <si>
    <t>0</t>
  </si>
  <si>
    <t>3</t>
  </si>
  <si>
    <t>Zvislé a kompletné konštrukcie</t>
  </si>
  <si>
    <t>1</t>
  </si>
  <si>
    <t>m2</t>
  </si>
  <si>
    <t>Úpravy povrchov, podlahy, osadenie</t>
  </si>
  <si>
    <t>Oprava vnútorných vápenných omietok stien, v množstve opravenej plochy nad 10 do 30 % štukových</t>
  </si>
  <si>
    <t>Vnútorná omietka vápenná alebo vápennocementová vyxrovnanie stien pod obklad</t>
  </si>
  <si>
    <t>4</t>
  </si>
  <si>
    <t>Omietka rýh v stenách maltou vápennou šírky ryhy do 150 mm omietkou hladkou</t>
  </si>
  <si>
    <t>5</t>
  </si>
  <si>
    <t>Nivelačná stierka podlahová KNAUF hrúbky 3mm</t>
  </si>
  <si>
    <t>Ostatné konštrukcie a práce-búranie</t>
  </si>
  <si>
    <t>Búranie muriva nadzákladového kamenného príp. zmieš. na akúkoľvek maltu -2,385 t</t>
  </si>
  <si>
    <t>m3</t>
  </si>
  <si>
    <t>Búranie dlažieb, z kamen., cement., terazzových, čadičových alebo keram. dĺžky , hr.nad 10 mm -0,065 t</t>
  </si>
  <si>
    <t>Vybúranie vodovodného, plynového a pod. vedenia,DN do52 mm -0,013 t</t>
  </si>
  <si>
    <t>m</t>
  </si>
  <si>
    <t>Vybúranie kanalizačného potrubia DN do 100 mm -0,037 t</t>
  </si>
  <si>
    <t>Vysekávanie rýh v akomkoľvek murive tehlovom na akúkoľvek maltu do hĺbky 30 mm a š. do 150 mm -0,007 t</t>
  </si>
  <si>
    <t>Otlčenie omietok vnútorných vápenných alebo vápennocementových v rozsahu do 30 % -0,010 t</t>
  </si>
  <si>
    <t>Odsekanie a odobratie stien z obkladačiek vnútorných do 2 m2 -0,068 t</t>
  </si>
  <si>
    <t>Zvislá doprava sutiny a vybúraných hmôt za prvé podlažie nad alebo pod základným podlažím</t>
  </si>
  <si>
    <t>t</t>
  </si>
  <si>
    <t>Zvislá doprava sutiny a vybúraných hmôt za každé ďalšie podlažie</t>
  </si>
  <si>
    <t>Odvoz sutiny a vybúraných hmôt na skládku do 1 km</t>
  </si>
  <si>
    <t>Odvoz sutiny a vybúraných hmôt na skládku za každý ďalší 1 km</t>
  </si>
  <si>
    <t>Vnútrostavenisková doprava sutiny a vybúraných hmôt do 10 m</t>
  </si>
  <si>
    <t>Vnútrostavenisková doprava sutiny a vybúraných hmôt za každých ďalších 5 m</t>
  </si>
  <si>
    <t>Poplatok za skladovanie - betón, tehly, dlaždice (17 01 ), ostatné</t>
  </si>
  <si>
    <t>Presun hmôt HSV</t>
  </si>
  <si>
    <t>Presun hmôt pre opravy a údržbu objektov vrátane vonkajších plášťov výšky do 25 m</t>
  </si>
  <si>
    <t>Práce a dodávky PSV</t>
  </si>
  <si>
    <t>Zdravotech. vnútorná kanalizácia</t>
  </si>
  <si>
    <t>Potrubie z novodurových rúr TPD 5-177-67 odpadové hrdlové D 63x1, 8</t>
  </si>
  <si>
    <t>Potrubie z novodurových rúr TPD 5-177-67 odpadové hrdlové D 110x2, 2</t>
  </si>
  <si>
    <t>Zriadenie prípojky na potrubí vyvedenie a upevnenie odpadových výpustiek D 50x1, 8</t>
  </si>
  <si>
    <t>ks</t>
  </si>
  <si>
    <t>Zriadenie prípojky na potrubí vyvedenie a upevnenie odpadových výpustiek D 110x2, 3</t>
  </si>
  <si>
    <t xml:space="preserve">Montáž a dodávka podlahového vpustu, s vodorovným odtokom z PVC DN 75 </t>
  </si>
  <si>
    <t>Zápachová uzávierka umývadlová DN 30, 40 HUL 132/30, 40</t>
  </si>
  <si>
    <t>Zápachová uzávierka pre pisoár DN 30 HUL 130/30</t>
  </si>
  <si>
    <t>Ostatné - skúška tesnosti kanalizácie v objektoch vodou do DN 125</t>
  </si>
  <si>
    <t>Presun hmôt pre vnútornú kanalizáciu v objektoch výšky nad 6 do 12 m</t>
  </si>
  <si>
    <t>Zdravotechnika - vnútorný vodovod</t>
  </si>
  <si>
    <t>Potrubie z plastických hmôt z PE rúrok TPD 71-6571 rad stredne ťažký z rPE D 20/2, 0</t>
  </si>
  <si>
    <t>Montáž plastovej tvarovky 1 x lepenie DN 20</t>
  </si>
  <si>
    <t>Ochrana potrubia plstenými pásmi do DN 20</t>
  </si>
  <si>
    <t>Vyvedenie a upevnenie výpustky DN 15</t>
  </si>
  <si>
    <t>Montáž ventilu výtok., plavák.,vypúšť.,odvodňov.,kohút.plniaceho,vypúšťacieho PN 0.6, ventilov G 2</t>
  </si>
  <si>
    <t>Ventil  K  522 C 2"</t>
  </si>
  <si>
    <t>Montáž ventilu priameho, spätného,pod omietku,poistného,redukčného,šikmého G 1/2</t>
  </si>
  <si>
    <t>Ventil priamy priechodný K E 83 E 1/2"</t>
  </si>
  <si>
    <t>Zdravotechnika - zariaď. predmety</t>
  </si>
  <si>
    <t>Demontáž záchoda splachovacieho s nádržou alebo s tlakovým splachovačom 0,01933t</t>
  </si>
  <si>
    <t>súb</t>
  </si>
  <si>
    <t>Demontáž pisoára s nádržkou a 1 záchodom 0,01720t</t>
  </si>
  <si>
    <t>Montáž pisoárového záchodku z bieleho diturvitu bez splachovacej nádrže</t>
  </si>
  <si>
    <t>Montáž pisoára splachovací ventil tlačný 1/2"</t>
  </si>
  <si>
    <t>Montáž pisoárového stojiska z bieleho diturvitu Príplatok za použitie silikónového tmelu</t>
  </si>
  <si>
    <t>Demontáž umývadiel alebo umývadielok bez výtokovej armatúry 0,01946 t</t>
  </si>
  <si>
    <t>Montáž umývadla bez výtokovej armatúry z bieleho diturvitu so zápachovou uzávierkou na konzoly</t>
  </si>
  <si>
    <t>Umývadlo biele II.A 65cm 10374</t>
  </si>
  <si>
    <t>Vnútrostav. premiestnenie vybúr. hmôt zariaď. predmetov vodorovne do 100 m z budov s výš. do 12 m</t>
  </si>
  <si>
    <t>Demontáž výtokového ventilu nástenných 0.00049t</t>
  </si>
  <si>
    <t>Montáž ventilu nástenného G 1/2</t>
  </si>
  <si>
    <t>Ventil výtokový šikmý TE 200 1/2" pripojovací</t>
  </si>
  <si>
    <t>Demontáž batérie nástennej do G 3/4 0,00156 t</t>
  </si>
  <si>
    <t>Montáž batérie umývadlovej a drezovej stojankovej s mechanickým ovládaním odpadového ventilu</t>
  </si>
  <si>
    <t>Batéria drezová mosadzná so spodným výtokom 1/2"x 150 mm</t>
  </si>
  <si>
    <t>Montáž da dodávka dvierok lakovaných 200x200</t>
  </si>
  <si>
    <t>Ústredné kúrenie, vykurov. telesá</t>
  </si>
  <si>
    <t>Demontáž vykurovacích telies liatinových článkových</t>
  </si>
  <si>
    <t>Vykurovacie telesá liatinové tlakové skúšky vodou telies článkových</t>
  </si>
  <si>
    <t>Montáž vykurovacích telies liatinových článkových</t>
  </si>
  <si>
    <t>Konštrukcie doplnkové kovové</t>
  </si>
  <si>
    <t>Podlahy z dlaždíc</t>
  </si>
  <si>
    <t>Montáž podláh z dlaždíc keramických hladkých, protisklz. alebo reliéfovaných do malty 200x200 mm</t>
  </si>
  <si>
    <t>Dlaždice keramické s protišmykovým povrchom líca úprava 1 A 200x200x11 3 Ia</t>
  </si>
  <si>
    <t>Príplatok k cene za podlahy v obmedzenom priestore</t>
  </si>
  <si>
    <t>Príplatok k cene za škárovanie hmotou ceresit</t>
  </si>
  <si>
    <t>Presun hmôt pre podlahy z dlaždíc v objektoch výšky nad l2 do 24 m</t>
  </si>
  <si>
    <t>Dokončovacie práce a obklady</t>
  </si>
  <si>
    <t>Montáž obkladov vnútor. stien z obkladačiek pórov. alebo opakných kladených do malty veľ. 150x150 mm</t>
  </si>
  <si>
    <t>Obkladačky keramické glazované jednofarebné hladké B 200x150 trieda oteruvzdornosti II Ia</t>
  </si>
  <si>
    <t>Príplatok k cene za obklady v obmedzenom priestore</t>
  </si>
  <si>
    <t>Príplatok za škárovanie hmotou ceresit</t>
  </si>
  <si>
    <t>Presun hmôt pre obklady keramické v objektoch výšky nad 12 do 24 m</t>
  </si>
  <si>
    <t>Dokončovacie práce - nátery</t>
  </si>
  <si>
    <t>Odstránenie starých náterov z kovových stavebných doplnkových konštrukcií oškrabaním</t>
  </si>
  <si>
    <t>Nátery kov.stav.doplnk.konštr. syntetické farby šedej na vzduchu schnúce základný</t>
  </si>
  <si>
    <t>Nátery vykur.telies syntetické na vzduchu schnúce rebrových rúr základné dvojnásobné</t>
  </si>
  <si>
    <t>Dokončovacie práce - maľby</t>
  </si>
  <si>
    <t>Demontáž stien a priečok z plechu</t>
  </si>
  <si>
    <t>AlkonPZ s.r.o., Duklianska 51 Sp. Nová Ves</t>
  </si>
  <si>
    <t>p.</t>
  </si>
  <si>
    <t>Popis prác a matewriálov</t>
  </si>
  <si>
    <t>mj</t>
  </si>
  <si>
    <t>mn.celk</t>
  </si>
  <si>
    <t>j.c.</t>
  </si>
  <si>
    <t>cena celkom</t>
  </si>
  <si>
    <t>REKAPITULÁCIA</t>
  </si>
  <si>
    <t>sub</t>
  </si>
  <si>
    <t>Vysekávanie rýh v podlahovom betóne do hĺbky 40 mm a š. do 150 mm -0,007 t</t>
  </si>
  <si>
    <t>Betónová zálievka nových odpadov z WC</t>
  </si>
  <si>
    <t xml:space="preserve">Úprava vyvedenia vodovodného potrubia </t>
  </si>
  <si>
    <t>Montáž záchodovej misy kombinovanej vrátane KOMBIXIF systému</t>
  </si>
  <si>
    <t>WC kombi + sedátko  + kombifix +splach.</t>
  </si>
  <si>
    <t>Maľby latexové dvojnásobné so základným napúšťacím náterom jednofarebné v miestn. výšky do 3, 80 m + stropy</t>
  </si>
  <si>
    <t>Základná škola Nejedlého ulica</t>
  </si>
  <si>
    <t>03.11.2017</t>
  </si>
  <si>
    <t>Dodávka dverí, zárubní, WC zámok, prahy</t>
  </si>
  <si>
    <t>Osadenie dverí, zárubní, zámkov a prahohou</t>
  </si>
  <si>
    <t xml:space="preserve">Priečky zo sadrokartónu P 6-10 hr. </t>
  </si>
  <si>
    <t>Radarový pisoár Pisoár biely  Golem SLP 19RS</t>
  </si>
  <si>
    <t>Nátery kov.stav.doplnk.konštr. syntetické farbybielej na vzduchu schnúce dvojnásobné</t>
  </si>
  <si>
    <t>Celkom s DPh</t>
  </si>
  <si>
    <t>Základná škola Nejedlého, Spišská Nová Ves</t>
  </si>
  <si>
    <t xml:space="preserve">Uchádzač : </t>
  </si>
  <si>
    <t>Výkaz výmer -ponukový rozpočet</t>
  </si>
  <si>
    <t>Prosíme vyplniť len polia označené sivou farbou</t>
  </si>
</sst>
</file>

<file path=xl/styles.xml><?xml version="1.0" encoding="utf-8"?>
<styleSheet xmlns="http://schemas.openxmlformats.org/spreadsheetml/2006/main">
  <numFmts count="32">
    <numFmt numFmtId="5" formatCode="#,##0\ &quot;EUR&quot;;\-#,##0\ &quot;EUR&quot;"/>
    <numFmt numFmtId="6" formatCode="#,##0\ &quot;EUR&quot;;[Red]\-#,##0\ &quot;EUR&quot;"/>
    <numFmt numFmtId="7" formatCode="#,##0.00\ &quot;EUR&quot;;\-#,##0.00\ &quot;EUR&quot;"/>
    <numFmt numFmtId="8" formatCode="#,##0.00\ &quot;EUR&quot;;[Red]\-#,##0.00\ &quot;EUR&quot;"/>
    <numFmt numFmtId="42" formatCode="_-* #,##0\ &quot;EUR&quot;_-;\-* #,##0\ &quot;EUR&quot;_-;_-* &quot;-&quot;\ &quot;EUR&quot;_-;_-@_-"/>
    <numFmt numFmtId="41" formatCode="_-* #,##0\ _E_U_R_-;\-* #,##0\ _E_U_R_-;_-* &quot;-&quot;\ _E_U_R_-;_-@_-"/>
    <numFmt numFmtId="44" formatCode="_-* #,##0.00\ &quot;EUR&quot;_-;\-* #,##0.00\ &quot;EUR&quot;_-;_-* &quot;-&quot;??\ &quot;EUR&quot;_-;_-@_-"/>
    <numFmt numFmtId="43" formatCode="_-* #,##0.00\ _E_U_R_-;\-* #,##0.00\ _E_U_R_-;_-* &quot;-&quot;??\ _E_U_R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Sk&quot;;\-#,##0\ &quot;Sk&quot;"/>
    <numFmt numFmtId="173" formatCode="#,##0\ &quot;Sk&quot;;[Red]\-#,##0\ &quot;Sk&quot;"/>
    <numFmt numFmtId="174" formatCode="#,##0.00\ &quot;Sk&quot;;\-#,##0.00\ &quot;Sk&quot;"/>
    <numFmt numFmtId="175" formatCode="#,##0.00\ &quot;Sk&quot;;[Red]\-#,##0.00\ &quot;Sk&quot;"/>
    <numFmt numFmtId="176" formatCode="_-* #,##0\ &quot;Sk&quot;_-;\-* #,##0\ &quot;Sk&quot;_-;_-* &quot;-&quot;\ &quot;Sk&quot;_-;_-@_-"/>
    <numFmt numFmtId="177" formatCode="_-* #,##0\ _S_k_-;\-* #,##0\ _S_k_-;_-* &quot;-&quot;\ _S_k_-;_-@_-"/>
    <numFmt numFmtId="178" formatCode="_-* #,##0.00\ &quot;Sk&quot;_-;\-* #,##0.00\ &quot;Sk&quot;_-;_-* &quot;-&quot;??\ &quot;Sk&quot;_-;_-@_-"/>
    <numFmt numFmtId="179" formatCode="_-* #,##0.00\ _S_k_-;\-* #,##0.00\ _S_k_-;_-* &quot;-&quot;??\ _S_k_-;_-@_-"/>
    <numFmt numFmtId="180" formatCode="####;\-####"/>
    <numFmt numFmtId="181" formatCode="#,##0;\-#,##0"/>
    <numFmt numFmtId="182" formatCode="#,##0.00;\-#,##0.00"/>
    <numFmt numFmtId="183" formatCode="#,##0.000;\-#,##0.000"/>
    <numFmt numFmtId="184" formatCode="#,##0.00000;\-#,##0.00000"/>
    <numFmt numFmtId="185" formatCode="#,##0.0;\-#,##0.0"/>
    <numFmt numFmtId="186" formatCode="#,##0.00_ ;\-#,##0.00\ "/>
    <numFmt numFmtId="187" formatCode="#,##0.00\ &quot;€&quot;"/>
  </numFmts>
  <fonts count="71">
    <font>
      <sz val="10"/>
      <name val="Arial"/>
      <family val="0"/>
    </font>
    <font>
      <b/>
      <sz val="18"/>
      <color indexed="10"/>
      <name val="Arial CE"/>
      <family val="0"/>
    </font>
    <font>
      <sz val="8"/>
      <name val="Arial"/>
      <family val="0"/>
    </font>
    <font>
      <sz val="8"/>
      <name val="Arial CE"/>
      <family val="0"/>
    </font>
    <font>
      <sz val="7"/>
      <name val="Arial"/>
      <family val="0"/>
    </font>
    <font>
      <sz val="7"/>
      <name val="Arial CE"/>
      <family val="0"/>
    </font>
    <font>
      <b/>
      <sz val="10"/>
      <name val="Arial"/>
      <family val="0"/>
    </font>
    <font>
      <sz val="10"/>
      <name val="Arial CE"/>
      <family val="0"/>
    </font>
    <font>
      <b/>
      <sz val="12"/>
      <name val="Arial"/>
      <family val="0"/>
    </font>
    <font>
      <b/>
      <sz val="8"/>
      <name val="Arial"/>
      <family val="0"/>
    </font>
    <font>
      <sz val="8"/>
      <color indexed="9"/>
      <name val="Arial CE"/>
      <family val="0"/>
    </font>
    <font>
      <sz val="10"/>
      <color indexed="9"/>
      <name val="Arial CE"/>
      <family val="0"/>
    </font>
    <font>
      <b/>
      <sz val="10"/>
      <name val="Arial CE"/>
      <family val="0"/>
    </font>
    <font>
      <b/>
      <sz val="14"/>
      <color indexed="10"/>
      <name val="Arial CE"/>
      <family val="0"/>
    </font>
    <font>
      <b/>
      <sz val="8"/>
      <name val="Arial CE"/>
      <family val="0"/>
    </font>
    <font>
      <b/>
      <sz val="8"/>
      <color indexed="12"/>
      <name val="Arial"/>
      <family val="0"/>
    </font>
    <font>
      <b/>
      <sz val="8"/>
      <color indexed="20"/>
      <name val="Arial"/>
      <family val="0"/>
    </font>
    <font>
      <b/>
      <u val="single"/>
      <sz val="8"/>
      <name val="Arial"/>
      <family val="0"/>
    </font>
    <font>
      <b/>
      <u val="single"/>
      <sz val="8"/>
      <color indexed="10"/>
      <name val="Arial"/>
      <family val="0"/>
    </font>
    <font>
      <sz val="8"/>
      <color indexed="12"/>
      <name val="Arial"/>
      <family val="0"/>
    </font>
    <font>
      <b/>
      <sz val="9"/>
      <color indexed="12"/>
      <name val="Tahoma"/>
      <family val="2"/>
    </font>
    <font>
      <b/>
      <sz val="9"/>
      <name val="Tahoma"/>
      <family val="2"/>
    </font>
    <font>
      <b/>
      <sz val="9"/>
      <color indexed="20"/>
      <name val="Tahoma"/>
      <family val="2"/>
    </font>
    <font>
      <sz val="9"/>
      <name val="Tahoma"/>
      <family val="2"/>
    </font>
    <font>
      <sz val="9"/>
      <color indexed="12"/>
      <name val="Tahoma"/>
      <family val="2"/>
    </font>
    <font>
      <b/>
      <u val="single"/>
      <sz val="9"/>
      <color indexed="10"/>
      <name val="Tahoma"/>
      <family val="2"/>
    </font>
    <font>
      <b/>
      <sz val="8"/>
      <color indexed="12"/>
      <name val="Tahoma"/>
      <family val="2"/>
    </font>
    <font>
      <b/>
      <sz val="8"/>
      <color indexed="20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sz val="8"/>
      <color indexed="12"/>
      <name val="Tahoma"/>
      <family val="2"/>
    </font>
    <font>
      <b/>
      <u val="single"/>
      <sz val="8"/>
      <name val="Tahoma"/>
      <family val="2"/>
    </font>
    <font>
      <b/>
      <u val="single"/>
      <sz val="8"/>
      <color indexed="10"/>
      <name val="Tahoma"/>
      <family val="2"/>
    </font>
    <font>
      <b/>
      <sz val="14"/>
      <color indexed="10"/>
      <name val="Tahoma"/>
      <family val="2"/>
    </font>
    <font>
      <sz val="11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11"/>
      <color rgb="FFFF0000"/>
      <name val="Tahom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hair">
        <color indexed="8"/>
      </left>
      <right/>
      <top style="hair">
        <color indexed="8"/>
      </top>
      <bottom/>
    </border>
    <border>
      <left/>
      <right/>
      <top style="hair">
        <color indexed="8"/>
      </top>
      <bottom/>
    </border>
    <border>
      <left/>
      <right style="hair">
        <color indexed="8"/>
      </right>
      <top style="hair">
        <color indexed="8"/>
      </top>
      <bottom/>
    </border>
    <border>
      <left style="hair">
        <color indexed="8"/>
      </left>
      <right/>
      <top/>
      <bottom/>
    </border>
    <border>
      <left/>
      <right style="hair">
        <color indexed="8"/>
      </right>
      <top/>
      <bottom/>
    </border>
    <border>
      <left style="hair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/>
      <right style="hair">
        <color indexed="8"/>
      </right>
      <top/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hair">
        <color indexed="8"/>
      </bottom>
    </border>
    <border>
      <left/>
      <right/>
      <top style="thin">
        <color indexed="8"/>
      </top>
      <bottom style="hair">
        <color indexed="8"/>
      </bottom>
    </border>
    <border>
      <left/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/>
      <top style="thin">
        <color indexed="8"/>
      </top>
      <bottom style="hair">
        <color indexed="8"/>
      </bottom>
    </border>
    <border>
      <left/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 style="thin">
        <color indexed="8"/>
      </bottom>
    </border>
    <border>
      <left/>
      <right/>
      <top style="hair">
        <color indexed="8"/>
      </top>
      <bottom style="thin">
        <color indexed="8"/>
      </bottom>
    </border>
    <border>
      <left/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/>
      <top style="hair">
        <color indexed="8"/>
      </top>
      <bottom style="thin">
        <color indexed="8"/>
      </bottom>
    </border>
    <border>
      <left/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/>
      <top/>
      <bottom style="thin">
        <color indexed="8"/>
      </bottom>
    </border>
    <border>
      <left/>
      <right style="hair">
        <color indexed="8"/>
      </right>
      <top style="thin">
        <color indexed="8"/>
      </top>
      <bottom/>
    </border>
    <border>
      <left style="hair">
        <color indexed="8"/>
      </left>
      <right/>
      <top style="thin">
        <color indexed="8"/>
      </top>
      <bottom/>
    </border>
    <border>
      <left style="thin">
        <color indexed="8"/>
      </left>
      <right/>
      <top/>
      <bottom style="hair">
        <color indexed="8"/>
      </bottom>
    </border>
    <border>
      <left/>
      <right style="thin">
        <color indexed="8"/>
      </right>
      <top/>
      <bottom style="hair">
        <color indexed="8"/>
      </bottom>
    </border>
    <border>
      <left style="thin">
        <color indexed="8"/>
      </left>
      <right/>
      <top style="hair">
        <color indexed="8"/>
      </top>
      <bottom/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/>
      <right style="hair">
        <color indexed="8"/>
      </right>
      <top/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</borders>
  <cellStyleXfs count="61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5" fillId="20" borderId="0" applyNumberFormat="0" applyBorder="0" applyAlignment="0" applyProtection="0"/>
    <xf numFmtId="0" fontId="56" fillId="21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7" fillId="0" borderId="2" applyNumberFormat="0" applyFill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59" fillId="0" borderId="0" applyNumberFormat="0" applyFill="0" applyBorder="0" applyAlignment="0" applyProtection="0"/>
    <xf numFmtId="0" fontId="60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24" borderId="8" applyNumberFormat="0" applyAlignment="0" applyProtection="0"/>
    <xf numFmtId="0" fontId="66" fillId="25" borderId="8" applyNumberFormat="0" applyAlignment="0" applyProtection="0"/>
    <xf numFmtId="0" fontId="67" fillId="25" borderId="9" applyNumberFormat="0" applyAlignment="0" applyProtection="0"/>
    <xf numFmtId="0" fontId="68" fillId="0" borderId="0" applyNumberFormat="0" applyFill="0" applyBorder="0" applyAlignment="0" applyProtection="0"/>
    <xf numFmtId="0" fontId="69" fillId="26" borderId="0" applyNumberFormat="0" applyBorder="0" applyAlignment="0" applyProtection="0"/>
    <xf numFmtId="0" fontId="54" fillId="27" borderId="0" applyNumberFormat="0" applyBorder="0" applyAlignment="0" applyProtection="0"/>
    <xf numFmtId="0" fontId="54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30" borderId="0" applyNumberFormat="0" applyBorder="0" applyAlignment="0" applyProtection="0"/>
    <xf numFmtId="0" fontId="54" fillId="31" borderId="0" applyNumberFormat="0" applyBorder="0" applyAlignment="0" applyProtection="0"/>
    <xf numFmtId="0" fontId="54" fillId="32" borderId="0" applyNumberFormat="0" applyBorder="0" applyAlignment="0" applyProtection="0"/>
  </cellStyleXfs>
  <cellXfs count="195">
    <xf numFmtId="0" fontId="0" fillId="0" borderId="0" xfId="0" applyAlignment="1">
      <alignment vertical="top"/>
    </xf>
    <xf numFmtId="0" fontId="0" fillId="0" borderId="0" xfId="0" applyAlignment="1" applyProtection="1">
      <alignment horizontal="left" vertical="top"/>
      <protection/>
    </xf>
    <xf numFmtId="0" fontId="0" fillId="0" borderId="10" xfId="0" applyFont="1" applyBorder="1" applyAlignment="1" applyProtection="1">
      <alignment horizontal="left"/>
      <protection/>
    </xf>
    <xf numFmtId="0" fontId="0" fillId="0" borderId="11" xfId="0" applyFont="1" applyBorder="1" applyAlignment="1" applyProtection="1">
      <alignment horizontal="left"/>
      <protection/>
    </xf>
    <xf numFmtId="0" fontId="0" fillId="0" borderId="12" xfId="0" applyFont="1" applyBorder="1" applyAlignment="1" applyProtection="1">
      <alignment horizontal="left"/>
      <protection/>
    </xf>
    <xf numFmtId="0" fontId="0" fillId="0" borderId="13" xfId="0" applyFont="1" applyBorder="1" applyAlignment="1" applyProtection="1">
      <alignment horizontal="left"/>
      <protection/>
    </xf>
    <xf numFmtId="0" fontId="0" fillId="0" borderId="0" xfId="0" applyFont="1" applyAlignment="1" applyProtection="1">
      <alignment horizontal="left"/>
      <protection/>
    </xf>
    <xf numFmtId="0" fontId="1" fillId="0" borderId="0" xfId="0" applyFont="1" applyAlignment="1" applyProtection="1">
      <alignment horizontal="left"/>
      <protection/>
    </xf>
    <xf numFmtId="0" fontId="0" fillId="0" borderId="14" xfId="0" applyFont="1" applyBorder="1" applyAlignment="1" applyProtection="1">
      <alignment horizontal="left"/>
      <protection/>
    </xf>
    <xf numFmtId="0" fontId="0" fillId="0" borderId="15" xfId="0" applyFont="1" applyBorder="1" applyAlignment="1" applyProtection="1">
      <alignment horizontal="left"/>
      <protection/>
    </xf>
    <xf numFmtId="0" fontId="0" fillId="0" borderId="16" xfId="0" applyFont="1" applyBorder="1" applyAlignment="1" applyProtection="1">
      <alignment horizontal="left"/>
      <protection/>
    </xf>
    <xf numFmtId="0" fontId="0" fillId="0" borderId="17" xfId="0" applyFont="1" applyBorder="1" applyAlignment="1" applyProtection="1">
      <alignment horizontal="left"/>
      <protection/>
    </xf>
    <xf numFmtId="0" fontId="2" fillId="0" borderId="10" xfId="0" applyFont="1" applyBorder="1" applyAlignment="1" applyProtection="1">
      <alignment horizontal="left" vertical="center"/>
      <protection/>
    </xf>
    <xf numFmtId="0" fontId="2" fillId="0" borderId="11" xfId="0" applyFont="1" applyBorder="1" applyAlignment="1" applyProtection="1">
      <alignment horizontal="left" vertical="center"/>
      <protection/>
    </xf>
    <xf numFmtId="0" fontId="2" fillId="0" borderId="12" xfId="0" applyFont="1" applyBorder="1" applyAlignment="1" applyProtection="1">
      <alignment horizontal="left" vertical="center"/>
      <protection/>
    </xf>
    <xf numFmtId="0" fontId="2" fillId="0" borderId="13" xfId="0" applyFont="1" applyBorder="1" applyAlignment="1" applyProtection="1">
      <alignment horizontal="left" vertical="center"/>
      <protection/>
    </xf>
    <xf numFmtId="0" fontId="2" fillId="0" borderId="0" xfId="0" applyFont="1" applyAlignment="1" applyProtection="1">
      <alignment horizontal="left" vertical="center"/>
      <protection/>
    </xf>
    <xf numFmtId="0" fontId="3" fillId="0" borderId="18" xfId="0" applyFont="1" applyBorder="1" applyAlignment="1" applyProtection="1">
      <alignment horizontal="left" vertical="center"/>
      <protection/>
    </xf>
    <xf numFmtId="0" fontId="2" fillId="0" borderId="19" xfId="0" applyFont="1" applyBorder="1" applyAlignment="1" applyProtection="1">
      <alignment horizontal="left" vertical="center"/>
      <protection/>
    </xf>
    <xf numFmtId="0" fontId="2" fillId="0" borderId="20" xfId="0" applyFont="1" applyBorder="1" applyAlignment="1" applyProtection="1">
      <alignment horizontal="left" vertical="center"/>
      <protection/>
    </xf>
    <xf numFmtId="180" fontId="3" fillId="0" borderId="19" xfId="0" applyNumberFormat="1" applyFont="1" applyBorder="1" applyAlignment="1" applyProtection="1">
      <alignment horizontal="right" vertical="center"/>
      <protection/>
    </xf>
    <xf numFmtId="0" fontId="2" fillId="0" borderId="14" xfId="0" applyFont="1" applyBorder="1" applyAlignment="1" applyProtection="1">
      <alignment horizontal="left" vertical="center"/>
      <protection/>
    </xf>
    <xf numFmtId="0" fontId="3" fillId="0" borderId="21" xfId="0" applyFont="1" applyBorder="1" applyAlignment="1" applyProtection="1">
      <alignment horizontal="left" vertical="center"/>
      <protection/>
    </xf>
    <xf numFmtId="0" fontId="2" fillId="0" borderId="22" xfId="0" applyFont="1" applyBorder="1" applyAlignment="1" applyProtection="1">
      <alignment horizontal="left" vertical="center"/>
      <protection/>
    </xf>
    <xf numFmtId="180" fontId="3" fillId="0" borderId="21" xfId="0" applyNumberFormat="1" applyFont="1" applyBorder="1" applyAlignment="1" applyProtection="1">
      <alignment horizontal="right" vertical="center"/>
      <protection/>
    </xf>
    <xf numFmtId="180" fontId="3" fillId="0" borderId="0" xfId="0" applyNumberFormat="1" applyFont="1" applyAlignment="1" applyProtection="1">
      <alignment horizontal="right" vertical="center"/>
      <protection/>
    </xf>
    <xf numFmtId="0" fontId="3" fillId="0" borderId="23" xfId="0" applyFont="1" applyBorder="1" applyAlignment="1" applyProtection="1">
      <alignment horizontal="left" vertical="top"/>
      <protection/>
    </xf>
    <xf numFmtId="0" fontId="2" fillId="0" borderId="24" xfId="0" applyFont="1" applyBorder="1" applyAlignment="1" applyProtection="1">
      <alignment horizontal="left" vertical="center"/>
      <protection/>
    </xf>
    <xf numFmtId="0" fontId="2" fillId="0" borderId="25" xfId="0" applyFont="1" applyBorder="1" applyAlignment="1" applyProtection="1">
      <alignment horizontal="left" vertical="center"/>
      <protection/>
    </xf>
    <xf numFmtId="0" fontId="3" fillId="0" borderId="23" xfId="0" applyFont="1" applyBorder="1" applyAlignment="1" applyProtection="1">
      <alignment horizontal="left" vertical="center"/>
      <protection/>
    </xf>
    <xf numFmtId="180" fontId="3" fillId="0" borderId="24" xfId="0" applyNumberFormat="1" applyFont="1" applyBorder="1" applyAlignment="1" applyProtection="1">
      <alignment horizontal="right" vertical="center"/>
      <protection/>
    </xf>
    <xf numFmtId="0" fontId="3" fillId="0" borderId="0" xfId="0" applyFont="1" applyAlignment="1" applyProtection="1">
      <alignment horizontal="left" vertical="top"/>
      <protection/>
    </xf>
    <xf numFmtId="0" fontId="3" fillId="0" borderId="26" xfId="0" applyFont="1" applyBorder="1" applyAlignment="1" applyProtection="1">
      <alignment horizontal="left" vertical="center"/>
      <protection/>
    </xf>
    <xf numFmtId="0" fontId="3" fillId="0" borderId="27" xfId="0" applyFont="1" applyBorder="1" applyAlignment="1" applyProtection="1">
      <alignment horizontal="left" vertical="center"/>
      <protection/>
    </xf>
    <xf numFmtId="180" fontId="3" fillId="0" borderId="28" xfId="0" applyNumberFormat="1" applyFont="1" applyBorder="1" applyAlignment="1" applyProtection="1">
      <alignment horizontal="right" vertical="center"/>
      <protection/>
    </xf>
    <xf numFmtId="0" fontId="2" fillId="0" borderId="29" xfId="0" applyFont="1" applyBorder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2" fillId="0" borderId="28" xfId="0" applyFont="1" applyBorder="1" applyAlignment="1" applyProtection="1">
      <alignment horizontal="left" vertical="center"/>
      <protection/>
    </xf>
    <xf numFmtId="180" fontId="3" fillId="0" borderId="29" xfId="0" applyNumberFormat="1" applyFont="1" applyBorder="1" applyAlignment="1" applyProtection="1">
      <alignment horizontal="right" vertical="center"/>
      <protection/>
    </xf>
    <xf numFmtId="49" fontId="3" fillId="0" borderId="26" xfId="0" applyNumberFormat="1" applyFont="1" applyBorder="1" applyAlignment="1" applyProtection="1">
      <alignment horizontal="left" vertical="center"/>
      <protection/>
    </xf>
    <xf numFmtId="0" fontId="5" fillId="0" borderId="0" xfId="0" applyFont="1" applyAlignment="1" applyProtection="1">
      <alignment horizontal="left" vertical="center"/>
      <protection/>
    </xf>
    <xf numFmtId="0" fontId="2" fillId="0" borderId="15" xfId="0" applyFont="1" applyBorder="1" applyAlignment="1" applyProtection="1">
      <alignment horizontal="left" vertical="center"/>
      <protection/>
    </xf>
    <xf numFmtId="0" fontId="2" fillId="0" borderId="16" xfId="0" applyFont="1" applyBorder="1" applyAlignment="1" applyProtection="1">
      <alignment horizontal="left" vertical="center"/>
      <protection/>
    </xf>
    <xf numFmtId="0" fontId="2" fillId="0" borderId="17" xfId="0" applyFont="1" applyBorder="1" applyAlignment="1" applyProtection="1">
      <alignment horizontal="left" vertical="center"/>
      <protection/>
    </xf>
    <xf numFmtId="0" fontId="2" fillId="0" borderId="30" xfId="0" applyFont="1" applyBorder="1" applyAlignment="1" applyProtection="1">
      <alignment horizontal="left" vertical="center"/>
      <protection/>
    </xf>
    <xf numFmtId="0" fontId="2" fillId="0" borderId="31" xfId="0" applyFont="1" applyBorder="1" applyAlignment="1" applyProtection="1">
      <alignment horizontal="left" vertical="center"/>
      <protection/>
    </xf>
    <xf numFmtId="0" fontId="6" fillId="0" borderId="31" xfId="0" applyFont="1" applyBorder="1" applyAlignment="1" applyProtection="1">
      <alignment horizontal="left" vertical="center"/>
      <protection/>
    </xf>
    <xf numFmtId="0" fontId="2" fillId="0" borderId="32" xfId="0" applyFont="1" applyBorder="1" applyAlignment="1" applyProtection="1">
      <alignment horizontal="left" vertical="center"/>
      <protection/>
    </xf>
    <xf numFmtId="0" fontId="2" fillId="0" borderId="33" xfId="0" applyFont="1" applyBorder="1" applyAlignment="1" applyProtection="1">
      <alignment horizontal="left" vertical="center"/>
      <protection/>
    </xf>
    <xf numFmtId="0" fontId="2" fillId="0" borderId="34" xfId="0" applyFont="1" applyBorder="1" applyAlignment="1" applyProtection="1">
      <alignment horizontal="left" vertical="center"/>
      <protection/>
    </xf>
    <xf numFmtId="0" fontId="2" fillId="0" borderId="35" xfId="0" applyFont="1" applyBorder="1" applyAlignment="1" applyProtection="1">
      <alignment horizontal="left" vertical="center"/>
      <protection/>
    </xf>
    <xf numFmtId="0" fontId="2" fillId="0" borderId="36" xfId="0" applyFont="1" applyBorder="1" applyAlignment="1" applyProtection="1">
      <alignment horizontal="left" vertical="center"/>
      <protection/>
    </xf>
    <xf numFmtId="0" fontId="2" fillId="0" borderId="37" xfId="0" applyFont="1" applyBorder="1" applyAlignment="1" applyProtection="1">
      <alignment horizontal="left" vertical="center"/>
      <protection/>
    </xf>
    <xf numFmtId="181" fontId="0" fillId="0" borderId="38" xfId="0" applyNumberFormat="1" applyFont="1" applyBorder="1" applyAlignment="1" applyProtection="1">
      <alignment horizontal="right" vertical="center"/>
      <protection/>
    </xf>
    <xf numFmtId="181" fontId="0" fillId="0" borderId="39" xfId="0" applyNumberFormat="1" applyFont="1" applyBorder="1" applyAlignment="1" applyProtection="1">
      <alignment horizontal="right" vertical="center"/>
      <protection/>
    </xf>
    <xf numFmtId="181" fontId="7" fillId="0" borderId="40" xfId="0" applyNumberFormat="1" applyFont="1" applyBorder="1" applyAlignment="1" applyProtection="1">
      <alignment horizontal="right" vertical="center"/>
      <protection/>
    </xf>
    <xf numFmtId="182" fontId="7" fillId="0" borderId="41" xfId="0" applyNumberFormat="1" applyFont="1" applyBorder="1" applyAlignment="1" applyProtection="1">
      <alignment horizontal="right" vertical="center"/>
      <protection/>
    </xf>
    <xf numFmtId="181" fontId="0" fillId="0" borderId="40" xfId="0" applyNumberFormat="1" applyFont="1" applyBorder="1" applyAlignment="1" applyProtection="1">
      <alignment horizontal="right" vertical="center"/>
      <protection/>
    </xf>
    <xf numFmtId="181" fontId="0" fillId="0" borderId="41" xfId="0" applyNumberFormat="1" applyFont="1" applyBorder="1" applyAlignment="1" applyProtection="1">
      <alignment horizontal="right" vertical="center"/>
      <protection/>
    </xf>
    <xf numFmtId="181" fontId="7" fillId="0" borderId="39" xfId="0" applyNumberFormat="1" applyFont="1" applyBorder="1" applyAlignment="1" applyProtection="1">
      <alignment horizontal="right" vertical="center"/>
      <protection/>
    </xf>
    <xf numFmtId="182" fontId="7" fillId="0" borderId="39" xfId="0" applyNumberFormat="1" applyFont="1" applyBorder="1" applyAlignment="1" applyProtection="1">
      <alignment horizontal="right" vertical="center"/>
      <protection/>
    </xf>
    <xf numFmtId="181" fontId="0" fillId="0" borderId="42" xfId="0" applyNumberFormat="1" applyFont="1" applyBorder="1" applyAlignment="1" applyProtection="1">
      <alignment horizontal="right" vertical="center"/>
      <protection/>
    </xf>
    <xf numFmtId="0" fontId="6" fillId="0" borderId="31" xfId="0" applyFont="1" applyBorder="1" applyAlignment="1" applyProtection="1">
      <alignment horizontal="left" vertical="center" wrapText="1"/>
      <protection/>
    </xf>
    <xf numFmtId="0" fontId="8" fillId="0" borderId="33" xfId="0" applyFont="1" applyBorder="1" applyAlignment="1" applyProtection="1">
      <alignment horizontal="left" vertical="center"/>
      <protection/>
    </xf>
    <xf numFmtId="0" fontId="8" fillId="0" borderId="35" xfId="0" applyFont="1" applyBorder="1" applyAlignment="1" applyProtection="1">
      <alignment horizontal="left" vertical="center"/>
      <protection/>
    </xf>
    <xf numFmtId="0" fontId="6" fillId="0" borderId="36" xfId="0" applyFont="1" applyBorder="1" applyAlignment="1" applyProtection="1">
      <alignment horizontal="left" vertical="center"/>
      <protection/>
    </xf>
    <xf numFmtId="0" fontId="6" fillId="0" borderId="34" xfId="0" applyFont="1" applyBorder="1" applyAlignment="1" applyProtection="1">
      <alignment horizontal="left" vertical="center"/>
      <protection/>
    </xf>
    <xf numFmtId="0" fontId="6" fillId="0" borderId="37" xfId="0" applyFont="1" applyBorder="1" applyAlignment="1" applyProtection="1">
      <alignment horizontal="left" vertical="center"/>
      <protection/>
    </xf>
    <xf numFmtId="0" fontId="6" fillId="0" borderId="35" xfId="0" applyFont="1" applyBorder="1" applyAlignment="1" applyProtection="1">
      <alignment horizontal="left" vertical="center"/>
      <protection/>
    </xf>
    <xf numFmtId="180" fontId="2" fillId="0" borderId="43" xfId="0" applyNumberFormat="1" applyFont="1" applyBorder="1" applyAlignment="1" applyProtection="1">
      <alignment horizontal="center" vertical="center"/>
      <protection/>
    </xf>
    <xf numFmtId="0" fontId="9" fillId="0" borderId="18" xfId="0" applyFont="1" applyBorder="1" applyAlignment="1" applyProtection="1">
      <alignment horizontal="left" vertical="center"/>
      <protection/>
    </xf>
    <xf numFmtId="0" fontId="2" fillId="0" borderId="26" xfId="0" applyFont="1" applyBorder="1" applyAlignment="1" applyProtection="1">
      <alignment horizontal="left" vertical="center"/>
      <protection/>
    </xf>
    <xf numFmtId="182" fontId="7" fillId="0" borderId="27" xfId="0" applyNumberFormat="1" applyFont="1" applyBorder="1" applyAlignment="1" applyProtection="1">
      <alignment horizontal="right" vertical="center"/>
      <protection/>
    </xf>
    <xf numFmtId="0" fontId="2" fillId="0" borderId="44" xfId="0" applyFont="1" applyBorder="1" applyAlignment="1" applyProtection="1">
      <alignment horizontal="left" vertical="center"/>
      <protection/>
    </xf>
    <xf numFmtId="0" fontId="2" fillId="0" borderId="27" xfId="0" applyFont="1" applyBorder="1" applyAlignment="1" applyProtection="1">
      <alignment horizontal="left" vertical="center"/>
      <protection/>
    </xf>
    <xf numFmtId="182" fontId="0" fillId="0" borderId="27" xfId="0" applyNumberFormat="1" applyFont="1" applyBorder="1" applyAlignment="1" applyProtection="1">
      <alignment horizontal="right" vertical="center"/>
      <protection/>
    </xf>
    <xf numFmtId="181" fontId="0" fillId="0" borderId="28" xfId="0" applyNumberFormat="1" applyFont="1" applyBorder="1" applyAlignment="1" applyProtection="1">
      <alignment horizontal="right" vertical="center"/>
      <protection/>
    </xf>
    <xf numFmtId="0" fontId="10" fillId="0" borderId="28" xfId="0" applyFont="1" applyBorder="1" applyAlignment="1" applyProtection="1">
      <alignment horizontal="right" vertical="center"/>
      <protection/>
    </xf>
    <xf numFmtId="0" fontId="10" fillId="0" borderId="29" xfId="0" applyFont="1" applyBorder="1" applyAlignment="1" applyProtection="1">
      <alignment horizontal="left" vertical="center" wrapText="1"/>
      <protection/>
    </xf>
    <xf numFmtId="0" fontId="2" fillId="0" borderId="23" xfId="0" applyFont="1" applyBorder="1" applyAlignment="1" applyProtection="1">
      <alignment horizontal="left" vertical="center"/>
      <protection/>
    </xf>
    <xf numFmtId="180" fontId="2" fillId="0" borderId="45" xfId="0" applyNumberFormat="1" applyFont="1" applyBorder="1" applyAlignment="1" applyProtection="1">
      <alignment horizontal="center" vertical="center"/>
      <protection/>
    </xf>
    <xf numFmtId="181" fontId="0" fillId="0" borderId="27" xfId="0" applyNumberFormat="1" applyFont="1" applyBorder="1" applyAlignment="1" applyProtection="1">
      <alignment horizontal="right" vertical="center"/>
      <protection/>
    </xf>
    <xf numFmtId="0" fontId="9" fillId="0" borderId="27" xfId="0" applyFont="1" applyBorder="1" applyAlignment="1" applyProtection="1">
      <alignment horizontal="left" vertical="center"/>
      <protection/>
    </xf>
    <xf numFmtId="182" fontId="7" fillId="0" borderId="30" xfId="0" applyNumberFormat="1" applyFont="1" applyBorder="1" applyAlignment="1" applyProtection="1">
      <alignment horizontal="right" vertical="center"/>
      <protection/>
    </xf>
    <xf numFmtId="182" fontId="0" fillId="0" borderId="30" xfId="0" applyNumberFormat="1" applyFont="1" applyBorder="1" applyAlignment="1" applyProtection="1">
      <alignment horizontal="right" vertical="center"/>
      <protection/>
    </xf>
    <xf numFmtId="181" fontId="0" fillId="0" borderId="32" xfId="0" applyNumberFormat="1" applyFont="1" applyBorder="1" applyAlignment="1" applyProtection="1">
      <alignment horizontal="right" vertical="center"/>
      <protection/>
    </xf>
    <xf numFmtId="180" fontId="2" fillId="0" borderId="46" xfId="0" applyNumberFormat="1" applyFont="1" applyBorder="1" applyAlignment="1" applyProtection="1">
      <alignment horizontal="center" vertical="center"/>
      <protection/>
    </xf>
    <xf numFmtId="0" fontId="2" fillId="0" borderId="41" xfId="0" applyFont="1" applyBorder="1" applyAlignment="1" applyProtection="1">
      <alignment horizontal="left" vertical="center"/>
      <protection/>
    </xf>
    <xf numFmtId="0" fontId="2" fillId="0" borderId="39" xfId="0" applyFont="1" applyBorder="1" applyAlignment="1" applyProtection="1">
      <alignment horizontal="left" vertical="center"/>
      <protection/>
    </xf>
    <xf numFmtId="0" fontId="2" fillId="0" borderId="40" xfId="0" applyFont="1" applyBorder="1" applyAlignment="1" applyProtection="1">
      <alignment horizontal="left" vertical="center"/>
      <protection/>
    </xf>
    <xf numFmtId="182" fontId="7" fillId="0" borderId="47" xfId="0" applyNumberFormat="1" applyFont="1" applyBorder="1" applyAlignment="1" applyProtection="1">
      <alignment horizontal="right" vertical="center"/>
      <protection/>
    </xf>
    <xf numFmtId="182" fontId="7" fillId="0" borderId="31" xfId="0" applyNumberFormat="1" applyFont="1" applyBorder="1" applyAlignment="1" applyProtection="1">
      <alignment horizontal="right" vertical="center"/>
      <protection/>
    </xf>
    <xf numFmtId="181" fontId="11" fillId="0" borderId="16" xfId="0" applyNumberFormat="1" applyFont="1" applyBorder="1" applyAlignment="1" applyProtection="1">
      <alignment horizontal="right" vertical="center"/>
      <protection/>
    </xf>
    <xf numFmtId="0" fontId="6" fillId="0" borderId="10" xfId="0" applyFont="1" applyBorder="1" applyAlignment="1" applyProtection="1">
      <alignment horizontal="left" vertical="top"/>
      <protection/>
    </xf>
    <xf numFmtId="0" fontId="2" fillId="0" borderId="48" xfId="0" applyFont="1" applyBorder="1" applyAlignment="1" applyProtection="1">
      <alignment horizontal="left" vertical="center"/>
      <protection/>
    </xf>
    <xf numFmtId="0" fontId="2" fillId="0" borderId="49" xfId="0" applyFont="1" applyBorder="1" applyAlignment="1" applyProtection="1">
      <alignment horizontal="left" vertical="center"/>
      <protection/>
    </xf>
    <xf numFmtId="0" fontId="2" fillId="0" borderId="21" xfId="0" applyFont="1" applyBorder="1" applyAlignment="1" applyProtection="1">
      <alignment horizontal="left" vertical="center"/>
      <protection/>
    </xf>
    <xf numFmtId="0" fontId="2" fillId="0" borderId="50" xfId="0" applyFont="1" applyBorder="1" applyAlignment="1" applyProtection="1">
      <alignment horizontal="left"/>
      <protection/>
    </xf>
    <xf numFmtId="0" fontId="2" fillId="0" borderId="23" xfId="0" applyFont="1" applyBorder="1" applyAlignment="1" applyProtection="1">
      <alignment horizontal="left"/>
      <protection/>
    </xf>
    <xf numFmtId="181" fontId="3" fillId="0" borderId="27" xfId="0" applyNumberFormat="1" applyFont="1" applyBorder="1" applyAlignment="1" applyProtection="1">
      <alignment horizontal="right" vertical="center"/>
      <protection/>
    </xf>
    <xf numFmtId="182" fontId="3" fillId="0" borderId="28" xfId="0" applyNumberFormat="1" applyFont="1" applyBorder="1" applyAlignment="1" applyProtection="1">
      <alignment horizontal="right" vertical="center"/>
      <protection/>
    </xf>
    <xf numFmtId="182" fontId="7" fillId="0" borderId="23" xfId="0" applyNumberFormat="1" applyFont="1" applyBorder="1" applyAlignment="1" applyProtection="1">
      <alignment horizontal="right" vertical="center"/>
      <protection/>
    </xf>
    <xf numFmtId="0" fontId="2" fillId="0" borderId="51" xfId="0" applyFont="1" applyBorder="1" applyAlignment="1" applyProtection="1">
      <alignment horizontal="left" vertical="center"/>
      <protection/>
    </xf>
    <xf numFmtId="0" fontId="6" fillId="0" borderId="52" xfId="0" applyFont="1" applyBorder="1" applyAlignment="1" applyProtection="1">
      <alignment horizontal="left" vertical="top"/>
      <protection/>
    </xf>
    <xf numFmtId="0" fontId="2" fillId="0" borderId="18" xfId="0" applyFont="1" applyBorder="1" applyAlignment="1" applyProtection="1">
      <alignment horizontal="left" vertical="center"/>
      <protection/>
    </xf>
    <xf numFmtId="0" fontId="6" fillId="0" borderId="41" xfId="0" applyFont="1" applyBorder="1" applyAlignment="1" applyProtection="1">
      <alignment horizontal="left" vertical="center"/>
      <protection/>
    </xf>
    <xf numFmtId="182" fontId="12" fillId="0" borderId="53" xfId="0" applyNumberFormat="1" applyFont="1" applyBorder="1" applyAlignment="1" applyProtection="1">
      <alignment horizontal="right" vertical="center"/>
      <protection/>
    </xf>
    <xf numFmtId="0" fontId="2" fillId="0" borderId="54" xfId="0" applyFont="1" applyBorder="1" applyAlignment="1" applyProtection="1">
      <alignment horizontal="left" vertical="center"/>
      <protection/>
    </xf>
    <xf numFmtId="0" fontId="0" fillId="0" borderId="34" xfId="0" applyFont="1" applyBorder="1" applyAlignment="1" applyProtection="1">
      <alignment horizontal="left" vertical="center"/>
      <protection/>
    </xf>
    <xf numFmtId="0" fontId="2" fillId="0" borderId="15" xfId="0" applyFont="1" applyBorder="1" applyAlignment="1" applyProtection="1">
      <alignment horizontal="left"/>
      <protection/>
    </xf>
    <xf numFmtId="0" fontId="2" fillId="0" borderId="55" xfId="0" applyFont="1" applyBorder="1" applyAlignment="1" applyProtection="1">
      <alignment horizontal="left" vertical="center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42" xfId="0" applyFont="1" applyBorder="1" applyAlignment="1" applyProtection="1">
      <alignment horizontal="left" vertical="center"/>
      <protection/>
    </xf>
    <xf numFmtId="0" fontId="13" fillId="33" borderId="0" xfId="0" applyFont="1" applyFill="1" applyAlignment="1" applyProtection="1">
      <alignment horizontal="left"/>
      <protection/>
    </xf>
    <xf numFmtId="0" fontId="5" fillId="33" borderId="0" xfId="0" applyFont="1" applyFill="1" applyAlignment="1" applyProtection="1">
      <alignment horizontal="left"/>
      <protection/>
    </xf>
    <xf numFmtId="0" fontId="14" fillId="33" borderId="0" xfId="0" applyFont="1" applyFill="1" applyAlignment="1" applyProtection="1">
      <alignment horizontal="left" vertical="center"/>
      <protection/>
    </xf>
    <xf numFmtId="0" fontId="3" fillId="33" borderId="0" xfId="0" applyFont="1" applyFill="1" applyAlignment="1" applyProtection="1">
      <alignment horizontal="left" vertical="center"/>
      <protection/>
    </xf>
    <xf numFmtId="0" fontId="5" fillId="33" borderId="0" xfId="0" applyFont="1" applyFill="1" applyAlignment="1" applyProtection="1">
      <alignment horizontal="left" vertical="center"/>
      <protection/>
    </xf>
    <xf numFmtId="0" fontId="3" fillId="33" borderId="0" xfId="0" applyFont="1" applyFill="1" applyAlignment="1" applyProtection="1">
      <alignment horizontal="center" vertical="center"/>
      <protection/>
    </xf>
    <xf numFmtId="0" fontId="0" fillId="33" borderId="0" xfId="0" applyFont="1" applyFill="1" applyAlignment="1" applyProtection="1">
      <alignment horizontal="left" vertical="center"/>
      <protection/>
    </xf>
    <xf numFmtId="0" fontId="3" fillId="34" borderId="56" xfId="0" applyFont="1" applyFill="1" applyBorder="1" applyAlignment="1" applyProtection="1">
      <alignment horizontal="center" vertical="center" wrapText="1"/>
      <protection/>
    </xf>
    <xf numFmtId="0" fontId="3" fillId="34" borderId="57" xfId="0" applyFont="1" applyFill="1" applyBorder="1" applyAlignment="1" applyProtection="1">
      <alignment horizontal="center" vertical="center" wrapText="1"/>
      <protection/>
    </xf>
    <xf numFmtId="0" fontId="3" fillId="34" borderId="58" xfId="0" applyFont="1" applyFill="1" applyBorder="1" applyAlignment="1" applyProtection="1">
      <alignment horizontal="center" vertical="center" wrapText="1"/>
      <protection/>
    </xf>
    <xf numFmtId="0" fontId="3" fillId="34" borderId="35" xfId="0" applyFont="1" applyFill="1" applyBorder="1" applyAlignment="1" applyProtection="1">
      <alignment horizontal="center" vertical="center" wrapText="1"/>
      <protection/>
    </xf>
    <xf numFmtId="180" fontId="3" fillId="34" borderId="46" xfId="0" applyNumberFormat="1" applyFont="1" applyFill="1" applyBorder="1" applyAlignment="1" applyProtection="1">
      <alignment horizontal="center" vertical="center"/>
      <protection/>
    </xf>
    <xf numFmtId="180" fontId="3" fillId="34" borderId="59" xfId="0" applyNumberFormat="1" applyFont="1" applyFill="1" applyBorder="1" applyAlignment="1" applyProtection="1">
      <alignment horizontal="center" vertical="center"/>
      <protection/>
    </xf>
    <xf numFmtId="180" fontId="3" fillId="34" borderId="60" xfId="0" applyNumberFormat="1" applyFont="1" applyFill="1" applyBorder="1" applyAlignment="1" applyProtection="1">
      <alignment horizontal="center" vertical="center"/>
      <protection/>
    </xf>
    <xf numFmtId="180" fontId="3" fillId="34" borderId="40" xfId="0" applyNumberFormat="1" applyFont="1" applyFill="1" applyBorder="1" applyAlignment="1" applyProtection="1">
      <alignment horizontal="center" vertical="center"/>
      <protection/>
    </xf>
    <xf numFmtId="0" fontId="0" fillId="33" borderId="0" xfId="0" applyFont="1" applyFill="1" applyAlignment="1" applyProtection="1">
      <alignment horizontal="left"/>
      <protection/>
    </xf>
    <xf numFmtId="0" fontId="9" fillId="0" borderId="0" xfId="0" applyFont="1" applyAlignment="1" applyProtection="1">
      <alignment horizontal="left" vertical="center"/>
      <protection/>
    </xf>
    <xf numFmtId="0" fontId="15" fillId="0" borderId="0" xfId="0" applyFont="1" applyAlignment="1" applyProtection="1">
      <alignment horizontal="center" vertical="center"/>
      <protection/>
    </xf>
    <xf numFmtId="0" fontId="15" fillId="0" borderId="0" xfId="0" applyFont="1" applyAlignment="1" applyProtection="1">
      <alignment horizontal="left" vertical="center"/>
      <protection/>
    </xf>
    <xf numFmtId="182" fontId="15" fillId="0" borderId="0" xfId="0" applyNumberFormat="1" applyFont="1" applyAlignment="1" applyProtection="1">
      <alignment horizontal="right" vertical="center"/>
      <protection/>
    </xf>
    <xf numFmtId="183" fontId="15" fillId="0" borderId="0" xfId="0" applyNumberFormat="1" applyFont="1" applyAlignment="1" applyProtection="1">
      <alignment horizontal="right" vertical="center"/>
      <protection/>
    </xf>
    <xf numFmtId="0" fontId="16" fillId="0" borderId="0" xfId="0" applyFont="1" applyAlignment="1" applyProtection="1">
      <alignment horizontal="center" vertical="center"/>
      <protection/>
    </xf>
    <xf numFmtId="0" fontId="16" fillId="0" borderId="0" xfId="0" applyFont="1" applyAlignment="1" applyProtection="1">
      <alignment horizontal="left" vertical="center"/>
      <protection/>
    </xf>
    <xf numFmtId="182" fontId="16" fillId="0" borderId="0" xfId="0" applyNumberFormat="1" applyFont="1" applyAlignment="1" applyProtection="1">
      <alignment horizontal="right" vertical="center"/>
      <protection/>
    </xf>
    <xf numFmtId="183" fontId="16" fillId="0" borderId="0" xfId="0" applyNumberFormat="1" applyFont="1" applyAlignment="1" applyProtection="1">
      <alignment horizontal="right" vertical="center"/>
      <protection/>
    </xf>
    <xf numFmtId="0" fontId="17" fillId="0" borderId="0" xfId="0" applyFont="1" applyAlignment="1" applyProtection="1">
      <alignment horizontal="left" vertical="center"/>
      <protection/>
    </xf>
    <xf numFmtId="0" fontId="18" fillId="0" borderId="0" xfId="0" applyFont="1" applyAlignment="1" applyProtection="1">
      <alignment horizontal="left" vertical="center"/>
      <protection/>
    </xf>
    <xf numFmtId="182" fontId="18" fillId="0" borderId="0" xfId="0" applyNumberFormat="1" applyFont="1" applyAlignment="1" applyProtection="1">
      <alignment horizontal="right" vertical="center"/>
      <protection/>
    </xf>
    <xf numFmtId="183" fontId="18" fillId="0" borderId="0" xfId="0" applyNumberFormat="1" applyFont="1" applyAlignment="1" applyProtection="1">
      <alignment horizontal="right" vertical="center"/>
      <protection/>
    </xf>
    <xf numFmtId="0" fontId="3" fillId="33" borderId="0" xfId="0" applyFont="1" applyFill="1" applyAlignment="1" applyProtection="1">
      <alignment horizontal="left"/>
      <protection/>
    </xf>
    <xf numFmtId="0" fontId="2" fillId="33" borderId="0" xfId="0" applyFont="1" applyFill="1" applyAlignment="1" applyProtection="1">
      <alignment horizontal="left"/>
      <protection/>
    </xf>
    <xf numFmtId="0" fontId="2" fillId="34" borderId="35" xfId="0" applyFont="1" applyFill="1" applyBorder="1" applyAlignment="1" applyProtection="1">
      <alignment horizontal="center" vertical="center" wrapText="1"/>
      <protection/>
    </xf>
    <xf numFmtId="0" fontId="2" fillId="34" borderId="58" xfId="0" applyFont="1" applyFill="1" applyBorder="1" applyAlignment="1" applyProtection="1">
      <alignment horizontal="center" vertical="center" wrapText="1"/>
      <protection/>
    </xf>
    <xf numFmtId="0" fontId="2" fillId="33" borderId="31" xfId="0" applyFont="1" applyFill="1" applyBorder="1" applyAlignment="1" applyProtection="1">
      <alignment horizontal="left"/>
      <protection/>
    </xf>
    <xf numFmtId="0" fontId="2" fillId="33" borderId="32" xfId="0" applyFont="1" applyFill="1" applyBorder="1" applyAlignment="1" applyProtection="1">
      <alignment horizontal="left"/>
      <protection/>
    </xf>
    <xf numFmtId="0" fontId="15" fillId="0" borderId="11" xfId="0" applyFont="1" applyBorder="1" applyAlignment="1" applyProtection="1">
      <alignment horizontal="left" vertical="center"/>
      <protection/>
    </xf>
    <xf numFmtId="183" fontId="15" fillId="0" borderId="11" xfId="0" applyNumberFormat="1" applyFont="1" applyBorder="1" applyAlignment="1" applyProtection="1">
      <alignment horizontal="right" vertical="center"/>
      <protection/>
    </xf>
    <xf numFmtId="0" fontId="2" fillId="0" borderId="0" xfId="0" applyFont="1" applyAlignment="1" applyProtection="1">
      <alignment horizontal="center" vertical="center"/>
      <protection/>
    </xf>
    <xf numFmtId="183" fontId="2" fillId="0" borderId="0" xfId="0" applyNumberFormat="1" applyFont="1" applyAlignment="1" applyProtection="1">
      <alignment horizontal="right" vertical="center"/>
      <protection/>
    </xf>
    <xf numFmtId="184" fontId="2" fillId="0" borderId="0" xfId="0" applyNumberFormat="1" applyFont="1" applyAlignment="1" applyProtection="1">
      <alignment horizontal="right" vertical="center"/>
      <protection/>
    </xf>
    <xf numFmtId="181" fontId="2" fillId="0" borderId="0" xfId="0" applyNumberFormat="1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center" vertical="center"/>
      <protection/>
    </xf>
    <xf numFmtId="0" fontId="19" fillId="0" borderId="0" xfId="0" applyFont="1" applyAlignment="1" applyProtection="1">
      <alignment horizontal="left" vertical="center"/>
      <protection/>
    </xf>
    <xf numFmtId="183" fontId="19" fillId="0" borderId="0" xfId="0" applyNumberFormat="1" applyFont="1" applyAlignment="1" applyProtection="1">
      <alignment horizontal="right" vertical="center"/>
      <protection/>
    </xf>
    <xf numFmtId="184" fontId="19" fillId="0" borderId="0" xfId="0" applyNumberFormat="1" applyFont="1" applyAlignment="1" applyProtection="1">
      <alignment horizontal="right" vertical="center"/>
      <protection/>
    </xf>
    <xf numFmtId="181" fontId="19" fillId="0" borderId="0" xfId="0" applyNumberFormat="1" applyFont="1" applyAlignment="1" applyProtection="1">
      <alignment horizontal="right" vertical="center"/>
      <protection/>
    </xf>
    <xf numFmtId="0" fontId="3" fillId="33" borderId="0" xfId="0" applyFont="1" applyFill="1" applyAlignment="1" applyProtection="1">
      <alignment horizontal="left" wrapText="1"/>
      <protection/>
    </xf>
    <xf numFmtId="0" fontId="0" fillId="0" borderId="0" xfId="0" applyAlignment="1" applyProtection="1">
      <alignment horizontal="left" vertical="top" wrapText="1"/>
      <protection/>
    </xf>
    <xf numFmtId="187" fontId="20" fillId="0" borderId="0" xfId="0" applyNumberFormat="1" applyFont="1" applyBorder="1" applyAlignment="1" applyProtection="1">
      <alignment horizontal="left" vertical="center"/>
      <protection/>
    </xf>
    <xf numFmtId="187" fontId="20" fillId="0" borderId="0" xfId="0" applyNumberFormat="1" applyFont="1" applyBorder="1" applyAlignment="1" applyProtection="1">
      <alignment horizontal="right" vertical="center"/>
      <protection/>
    </xf>
    <xf numFmtId="187" fontId="21" fillId="0" borderId="0" xfId="0" applyNumberFormat="1" applyFont="1" applyBorder="1" applyAlignment="1" applyProtection="1">
      <alignment horizontal="left" vertical="center"/>
      <protection/>
    </xf>
    <xf numFmtId="187" fontId="22" fillId="0" borderId="0" xfId="0" applyNumberFormat="1" applyFont="1" applyBorder="1" applyAlignment="1" applyProtection="1">
      <alignment horizontal="right" vertical="center"/>
      <protection/>
    </xf>
    <xf numFmtId="187" fontId="23" fillId="0" borderId="0" xfId="0" applyNumberFormat="1" applyFont="1" applyBorder="1" applyAlignment="1" applyProtection="1">
      <alignment horizontal="right" vertical="center"/>
      <protection/>
    </xf>
    <xf numFmtId="187" fontId="24" fillId="0" borderId="0" xfId="0" applyNumberFormat="1" applyFont="1" applyBorder="1" applyAlignment="1" applyProtection="1">
      <alignment horizontal="right" vertical="center"/>
      <protection/>
    </xf>
    <xf numFmtId="187" fontId="23" fillId="0" borderId="0" xfId="0" applyNumberFormat="1" applyFont="1" applyAlignment="1" applyProtection="1">
      <alignment horizontal="left" vertical="top"/>
      <protection/>
    </xf>
    <xf numFmtId="0" fontId="26" fillId="0" borderId="11" xfId="0" applyFont="1" applyBorder="1" applyAlignment="1" applyProtection="1">
      <alignment horizontal="left" vertical="center"/>
      <protection/>
    </xf>
    <xf numFmtId="0" fontId="26" fillId="0" borderId="11" xfId="0" applyFont="1" applyBorder="1" applyAlignment="1" applyProtection="1">
      <alignment horizontal="left" vertical="center" wrapText="1"/>
      <protection/>
    </xf>
    <xf numFmtId="0" fontId="27" fillId="0" borderId="0" xfId="0" applyFont="1" applyAlignment="1" applyProtection="1">
      <alignment horizontal="left" vertical="center" wrapText="1"/>
      <protection/>
    </xf>
    <xf numFmtId="0" fontId="28" fillId="0" borderId="0" xfId="0" applyFont="1" applyAlignment="1" applyProtection="1">
      <alignment horizontal="left" vertical="center"/>
      <protection/>
    </xf>
    <xf numFmtId="0" fontId="29" fillId="0" borderId="0" xfId="0" applyFont="1" applyAlignment="1" applyProtection="1">
      <alignment horizontal="left" vertical="center" wrapText="1"/>
      <protection/>
    </xf>
    <xf numFmtId="0" fontId="29" fillId="0" borderId="0" xfId="0" applyFont="1" applyAlignment="1" applyProtection="1">
      <alignment horizontal="center" vertical="center"/>
      <protection/>
    </xf>
    <xf numFmtId="0" fontId="26" fillId="0" borderId="0" xfId="0" applyFont="1" applyAlignment="1" applyProtection="1">
      <alignment horizontal="left" vertical="center" wrapText="1"/>
      <protection/>
    </xf>
    <xf numFmtId="0" fontId="30" fillId="0" borderId="0" xfId="0" applyFont="1" applyAlignment="1" applyProtection="1">
      <alignment horizontal="left" vertical="center" wrapText="1"/>
      <protection/>
    </xf>
    <xf numFmtId="0" fontId="30" fillId="0" borderId="0" xfId="0" applyFont="1" applyAlignment="1" applyProtection="1">
      <alignment horizontal="center" vertical="center"/>
      <protection/>
    </xf>
    <xf numFmtId="0" fontId="31" fillId="0" borderId="0" xfId="0" applyFont="1" applyAlignment="1" applyProtection="1">
      <alignment horizontal="left" vertical="center"/>
      <protection/>
    </xf>
    <xf numFmtId="0" fontId="32" fillId="0" borderId="0" xfId="0" applyFont="1" applyAlignment="1" applyProtection="1">
      <alignment horizontal="left" vertical="center" wrapText="1"/>
      <protection/>
    </xf>
    <xf numFmtId="0" fontId="29" fillId="33" borderId="0" xfId="0" applyFont="1" applyFill="1" applyAlignment="1" applyProtection="1">
      <alignment horizontal="left"/>
      <protection/>
    </xf>
    <xf numFmtId="0" fontId="28" fillId="33" borderId="0" xfId="0" applyFont="1" applyFill="1" applyAlignment="1" applyProtection="1">
      <alignment horizontal="left" vertical="center"/>
      <protection/>
    </xf>
    <xf numFmtId="0" fontId="29" fillId="33" borderId="0" xfId="0" applyFont="1" applyFill="1" applyAlignment="1" applyProtection="1">
      <alignment horizontal="left" vertical="center"/>
      <protection/>
    </xf>
    <xf numFmtId="0" fontId="29" fillId="33" borderId="0" xfId="0" applyFont="1" applyFill="1" applyAlignment="1" applyProtection="1">
      <alignment horizontal="left" vertical="center" wrapText="1"/>
      <protection/>
    </xf>
    <xf numFmtId="0" fontId="29" fillId="34" borderId="56" xfId="0" applyFont="1" applyFill="1" applyBorder="1" applyAlignment="1" applyProtection="1">
      <alignment horizontal="center" vertical="center" wrapText="1"/>
      <protection/>
    </xf>
    <xf numFmtId="0" fontId="29" fillId="34" borderId="57" xfId="0" applyFont="1" applyFill="1" applyBorder="1" applyAlignment="1" applyProtection="1">
      <alignment horizontal="center" vertical="center" wrapText="1"/>
      <protection/>
    </xf>
    <xf numFmtId="187" fontId="17" fillId="0" borderId="0" xfId="0" applyNumberFormat="1" applyFont="1" applyAlignment="1" applyProtection="1">
      <alignment horizontal="left" vertical="center"/>
      <protection/>
    </xf>
    <xf numFmtId="187" fontId="2" fillId="0" borderId="0" xfId="0" applyNumberFormat="1" applyFont="1" applyAlignment="1" applyProtection="1">
      <alignment horizontal="left" vertical="center"/>
      <protection/>
    </xf>
    <xf numFmtId="187" fontId="23" fillId="35" borderId="0" xfId="0" applyNumberFormat="1" applyFont="1" applyFill="1" applyBorder="1" applyAlignment="1" applyProtection="1">
      <alignment horizontal="right" vertical="center"/>
      <protection/>
    </xf>
    <xf numFmtId="187" fontId="24" fillId="35" borderId="0" xfId="0" applyNumberFormat="1" applyFont="1" applyFill="1" applyBorder="1" applyAlignment="1" applyProtection="1">
      <alignment horizontal="right" vertical="center"/>
      <protection/>
    </xf>
    <xf numFmtId="187" fontId="21" fillId="36" borderId="0" xfId="0" applyNumberFormat="1" applyFont="1" applyFill="1" applyBorder="1" applyAlignment="1" applyProtection="1">
      <alignment horizontal="left" vertical="center"/>
      <protection/>
    </xf>
    <xf numFmtId="187" fontId="70" fillId="35" borderId="0" xfId="0" applyNumberFormat="1" applyFont="1" applyFill="1" applyBorder="1" applyAlignment="1" applyProtection="1">
      <alignment horizontal="right" vertical="center"/>
      <protection/>
    </xf>
    <xf numFmtId="187" fontId="25" fillId="0" borderId="0" xfId="0" applyNumberFormat="1" applyFont="1" applyAlignment="1" applyProtection="1">
      <alignment horizontal="center" vertical="center"/>
      <protection/>
    </xf>
    <xf numFmtId="0" fontId="34" fillId="35" borderId="16" xfId="0" applyFont="1" applyFill="1" applyBorder="1" applyAlignment="1" applyProtection="1">
      <alignment horizontal="center" wrapText="1"/>
      <protection/>
    </xf>
    <xf numFmtId="0" fontId="33" fillId="33" borderId="0" xfId="0" applyFont="1" applyFill="1" applyAlignment="1" applyProtection="1">
      <alignment horizontal="center"/>
      <protection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4"/>
  <sheetViews>
    <sheetView showGridLines="0" zoomScalePageLayoutView="0" workbookViewId="0" topLeftCell="A1">
      <selection activeCell="W47" sqref="W47"/>
    </sheetView>
  </sheetViews>
  <sheetFormatPr defaultColWidth="9.140625" defaultRowHeight="12.75" customHeight="1"/>
  <cols>
    <col min="1" max="1" width="2.421875" style="1" customWidth="1"/>
    <col min="2" max="2" width="1.8515625" style="1" customWidth="1"/>
    <col min="3" max="3" width="2.8515625" style="1" customWidth="1"/>
    <col min="4" max="4" width="6.7109375" style="1" customWidth="1"/>
    <col min="5" max="5" width="13.57421875" style="1" customWidth="1"/>
    <col min="6" max="6" width="0.5625" style="1" customWidth="1"/>
    <col min="7" max="7" width="2.57421875" style="1" customWidth="1"/>
    <col min="8" max="8" width="2.7109375" style="1" customWidth="1"/>
    <col min="9" max="9" width="10.421875" style="1" customWidth="1"/>
    <col min="10" max="10" width="13.421875" style="1" customWidth="1"/>
    <col min="11" max="11" width="0.71875" style="1" customWidth="1"/>
    <col min="12" max="12" width="2.421875" style="1" customWidth="1"/>
    <col min="13" max="13" width="2.8515625" style="1" customWidth="1"/>
    <col min="14" max="14" width="2.00390625" style="1" customWidth="1"/>
    <col min="15" max="15" width="12.421875" style="1" customWidth="1"/>
    <col min="16" max="16" width="3.00390625" style="1" customWidth="1"/>
    <col min="17" max="17" width="2.00390625" style="1" customWidth="1"/>
    <col min="18" max="18" width="13.57421875" style="1" customWidth="1"/>
    <col min="19" max="19" width="0.5625" style="1" customWidth="1"/>
    <col min="20" max="16384" width="9.140625" style="1" customWidth="1"/>
  </cols>
  <sheetData>
    <row r="1" spans="1:19" ht="12" customHeight="1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4"/>
    </row>
    <row r="2" spans="1:19" ht="23.25" customHeight="1">
      <c r="A2" s="5"/>
      <c r="B2" s="6"/>
      <c r="C2" s="6"/>
      <c r="D2" s="6"/>
      <c r="E2" s="6"/>
      <c r="F2" s="6"/>
      <c r="G2" s="7" t="s">
        <v>0</v>
      </c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8"/>
    </row>
    <row r="3" spans="1:19" ht="12" customHeight="1">
      <c r="A3" s="9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1"/>
    </row>
    <row r="4" spans="1:19" ht="8.25" customHeight="1">
      <c r="A4" s="12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4"/>
    </row>
    <row r="5" spans="1:19" ht="17.25" customHeight="1">
      <c r="A5" s="15"/>
      <c r="B5" s="16" t="s">
        <v>1</v>
      </c>
      <c r="C5" s="16"/>
      <c r="D5" s="16"/>
      <c r="E5" s="17" t="s">
        <v>197</v>
      </c>
      <c r="F5" s="18"/>
      <c r="G5" s="18"/>
      <c r="H5" s="18"/>
      <c r="I5" s="18"/>
      <c r="J5" s="19"/>
      <c r="K5" s="16"/>
      <c r="L5" s="16"/>
      <c r="M5" s="16"/>
      <c r="N5" s="16"/>
      <c r="O5" s="16" t="s">
        <v>2</v>
      </c>
      <c r="P5" s="17" t="s">
        <v>3</v>
      </c>
      <c r="Q5" s="20"/>
      <c r="R5" s="19"/>
      <c r="S5" s="21"/>
    </row>
    <row r="6" spans="1:19" ht="17.25" customHeight="1" hidden="1">
      <c r="A6" s="15"/>
      <c r="B6" s="16" t="s">
        <v>4</v>
      </c>
      <c r="C6" s="16"/>
      <c r="D6" s="16"/>
      <c r="E6" s="22" t="s">
        <v>5</v>
      </c>
      <c r="F6" s="16"/>
      <c r="G6" s="16"/>
      <c r="H6" s="16"/>
      <c r="I6" s="16"/>
      <c r="J6" s="23"/>
      <c r="K6" s="16"/>
      <c r="L6" s="16"/>
      <c r="M6" s="16"/>
      <c r="N6" s="16"/>
      <c r="O6" s="16"/>
      <c r="P6" s="24"/>
      <c r="Q6" s="25"/>
      <c r="R6" s="23"/>
      <c r="S6" s="21"/>
    </row>
    <row r="7" spans="1:19" ht="15.75" customHeight="1">
      <c r="A7" s="15"/>
      <c r="B7" s="16" t="s">
        <v>6</v>
      </c>
      <c r="C7" s="16"/>
      <c r="D7" s="16"/>
      <c r="E7" s="22" t="s">
        <v>7</v>
      </c>
      <c r="F7" s="16"/>
      <c r="G7" s="16"/>
      <c r="H7" s="16"/>
      <c r="I7" s="16"/>
      <c r="J7" s="23"/>
      <c r="K7" s="16"/>
      <c r="L7" s="16"/>
      <c r="M7" s="16"/>
      <c r="N7" s="16"/>
      <c r="O7" s="16" t="s">
        <v>8</v>
      </c>
      <c r="P7" s="22"/>
      <c r="Q7" s="25"/>
      <c r="R7" s="23"/>
      <c r="S7" s="21"/>
    </row>
    <row r="8" spans="1:19" ht="17.25" customHeight="1" hidden="1">
      <c r="A8" s="15"/>
      <c r="B8" s="16" t="s">
        <v>9</v>
      </c>
      <c r="C8" s="16"/>
      <c r="D8" s="16"/>
      <c r="E8" s="22" t="s">
        <v>10</v>
      </c>
      <c r="F8" s="16"/>
      <c r="G8" s="16"/>
      <c r="H8" s="16"/>
      <c r="I8" s="16"/>
      <c r="J8" s="23"/>
      <c r="K8" s="16"/>
      <c r="L8" s="16"/>
      <c r="M8" s="16"/>
      <c r="N8" s="16"/>
      <c r="O8" s="16"/>
      <c r="P8" s="24"/>
      <c r="Q8" s="25"/>
      <c r="R8" s="23"/>
      <c r="S8" s="21"/>
    </row>
    <row r="9" spans="1:19" ht="15.75" customHeight="1">
      <c r="A9" s="15"/>
      <c r="B9" s="16" t="s">
        <v>11</v>
      </c>
      <c r="C9" s="16"/>
      <c r="D9" s="16"/>
      <c r="E9" s="26" t="s">
        <v>3</v>
      </c>
      <c r="F9" s="27"/>
      <c r="G9" s="27"/>
      <c r="H9" s="27"/>
      <c r="I9" s="27"/>
      <c r="J9" s="28"/>
      <c r="K9" s="16"/>
      <c r="L9" s="16"/>
      <c r="M9" s="16"/>
      <c r="N9" s="16"/>
      <c r="O9" s="16" t="s">
        <v>12</v>
      </c>
      <c r="P9" s="29"/>
      <c r="Q9" s="30"/>
      <c r="R9" s="28"/>
      <c r="S9" s="21"/>
    </row>
    <row r="10" spans="1:19" ht="17.25" customHeight="1" hidden="1">
      <c r="A10" s="15"/>
      <c r="B10" s="16" t="s">
        <v>13</v>
      </c>
      <c r="C10" s="16"/>
      <c r="D10" s="16"/>
      <c r="E10" s="31" t="s">
        <v>3</v>
      </c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25"/>
      <c r="Q10" s="25"/>
      <c r="R10" s="16"/>
      <c r="S10" s="21"/>
    </row>
    <row r="11" spans="1:19" ht="17.25" customHeight="1" hidden="1">
      <c r="A11" s="15"/>
      <c r="B11" s="16" t="s">
        <v>14</v>
      </c>
      <c r="C11" s="16"/>
      <c r="D11" s="16"/>
      <c r="E11" s="31" t="s">
        <v>3</v>
      </c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25"/>
      <c r="Q11" s="25"/>
      <c r="R11" s="16"/>
      <c r="S11" s="21"/>
    </row>
    <row r="12" spans="1:19" ht="17.25" customHeight="1" hidden="1">
      <c r="A12" s="15"/>
      <c r="B12" s="16" t="s">
        <v>15</v>
      </c>
      <c r="C12" s="16"/>
      <c r="D12" s="16"/>
      <c r="E12" s="31" t="s">
        <v>3</v>
      </c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25"/>
      <c r="Q12" s="25"/>
      <c r="R12" s="16"/>
      <c r="S12" s="21"/>
    </row>
    <row r="13" spans="1:19" ht="17.25" customHeight="1" hidden="1">
      <c r="A13" s="15"/>
      <c r="B13" s="16"/>
      <c r="C13" s="16"/>
      <c r="D13" s="16"/>
      <c r="E13" s="31" t="s">
        <v>3</v>
      </c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25"/>
      <c r="Q13" s="25"/>
      <c r="R13" s="16"/>
      <c r="S13" s="21"/>
    </row>
    <row r="14" spans="1:19" ht="17.25" customHeight="1" hidden="1">
      <c r="A14" s="15"/>
      <c r="B14" s="16"/>
      <c r="C14" s="16"/>
      <c r="D14" s="16"/>
      <c r="E14" s="31" t="s">
        <v>3</v>
      </c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25"/>
      <c r="Q14" s="25"/>
      <c r="R14" s="16"/>
      <c r="S14" s="21"/>
    </row>
    <row r="15" spans="1:19" ht="17.25" customHeight="1" hidden="1">
      <c r="A15" s="15"/>
      <c r="B15" s="16"/>
      <c r="C15" s="16"/>
      <c r="D15" s="16"/>
      <c r="E15" s="31" t="s">
        <v>3</v>
      </c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25"/>
      <c r="Q15" s="25"/>
      <c r="R15" s="16"/>
      <c r="S15" s="21"/>
    </row>
    <row r="16" spans="1:19" ht="17.25" customHeight="1" hidden="1">
      <c r="A16" s="15"/>
      <c r="B16" s="16"/>
      <c r="C16" s="16"/>
      <c r="D16" s="16"/>
      <c r="E16" s="31" t="s">
        <v>3</v>
      </c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25"/>
      <c r="Q16" s="25"/>
      <c r="R16" s="16"/>
      <c r="S16" s="21"/>
    </row>
    <row r="17" spans="1:19" ht="17.25" customHeight="1" hidden="1">
      <c r="A17" s="15"/>
      <c r="B17" s="16"/>
      <c r="C17" s="16"/>
      <c r="D17" s="16"/>
      <c r="E17" s="31" t="s">
        <v>3</v>
      </c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25"/>
      <c r="Q17" s="25"/>
      <c r="R17" s="16"/>
      <c r="S17" s="21"/>
    </row>
    <row r="18" spans="1:19" ht="17.25" customHeight="1" hidden="1">
      <c r="A18" s="15"/>
      <c r="B18" s="16"/>
      <c r="C18" s="16"/>
      <c r="D18" s="16"/>
      <c r="E18" s="31" t="s">
        <v>3</v>
      </c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25"/>
      <c r="Q18" s="25"/>
      <c r="R18" s="16"/>
      <c r="S18" s="21"/>
    </row>
    <row r="19" spans="1:19" ht="17.25" customHeight="1" hidden="1">
      <c r="A19" s="15"/>
      <c r="B19" s="16"/>
      <c r="C19" s="16"/>
      <c r="D19" s="16"/>
      <c r="E19" s="31" t="s">
        <v>3</v>
      </c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25"/>
      <c r="Q19" s="25"/>
      <c r="R19" s="16"/>
      <c r="S19" s="21"/>
    </row>
    <row r="20" spans="1:19" ht="17.25" customHeight="1" hidden="1">
      <c r="A20" s="15"/>
      <c r="B20" s="16"/>
      <c r="C20" s="16"/>
      <c r="D20" s="16"/>
      <c r="E20" s="31" t="s">
        <v>3</v>
      </c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25"/>
      <c r="Q20" s="25"/>
      <c r="R20" s="16"/>
      <c r="S20" s="21"/>
    </row>
    <row r="21" spans="1:19" ht="17.25" customHeight="1" hidden="1">
      <c r="A21" s="15"/>
      <c r="B21" s="16"/>
      <c r="C21" s="16"/>
      <c r="D21" s="16"/>
      <c r="E21" s="31" t="s">
        <v>3</v>
      </c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25"/>
      <c r="Q21" s="25"/>
      <c r="R21" s="16"/>
      <c r="S21" s="21"/>
    </row>
    <row r="22" spans="1:19" ht="17.25" customHeight="1" hidden="1">
      <c r="A22" s="15"/>
      <c r="B22" s="16"/>
      <c r="C22" s="16"/>
      <c r="D22" s="16"/>
      <c r="E22" s="31" t="s">
        <v>3</v>
      </c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25"/>
      <c r="Q22" s="25"/>
      <c r="R22" s="16"/>
      <c r="S22" s="21"/>
    </row>
    <row r="23" spans="1:19" ht="17.25" customHeight="1" hidden="1">
      <c r="A23" s="15"/>
      <c r="B23" s="16"/>
      <c r="C23" s="16"/>
      <c r="D23" s="16"/>
      <c r="E23" s="31" t="s">
        <v>3</v>
      </c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25"/>
      <c r="Q23" s="25"/>
      <c r="R23" s="16"/>
      <c r="S23" s="21"/>
    </row>
    <row r="24" spans="1:19" ht="17.25" customHeight="1" hidden="1">
      <c r="A24" s="15"/>
      <c r="B24" s="16"/>
      <c r="C24" s="16"/>
      <c r="D24" s="16"/>
      <c r="E24" s="31" t="s">
        <v>3</v>
      </c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25"/>
      <c r="Q24" s="25"/>
      <c r="R24" s="16"/>
      <c r="S24" s="21"/>
    </row>
    <row r="25" spans="1:19" ht="17.25" customHeight="1">
      <c r="A25" s="15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 t="s">
        <v>16</v>
      </c>
      <c r="P25" s="16" t="s">
        <v>17</v>
      </c>
      <c r="Q25" s="16"/>
      <c r="R25" s="16"/>
      <c r="S25" s="21"/>
    </row>
    <row r="26" spans="1:19" ht="17.25" customHeight="1">
      <c r="A26" s="15"/>
      <c r="B26" s="16" t="s">
        <v>18</v>
      </c>
      <c r="C26" s="16"/>
      <c r="D26" s="16"/>
      <c r="E26" s="17" t="s">
        <v>3</v>
      </c>
      <c r="F26" s="18"/>
      <c r="G26" s="18"/>
      <c r="H26" s="18"/>
      <c r="I26" s="18"/>
      <c r="J26" s="19"/>
      <c r="K26" s="16"/>
      <c r="L26" s="16"/>
      <c r="M26" s="16"/>
      <c r="N26" s="16"/>
      <c r="O26" s="32"/>
      <c r="P26" s="33"/>
      <c r="Q26" s="34"/>
      <c r="R26" s="35"/>
      <c r="S26" s="21"/>
    </row>
    <row r="27" spans="1:19" ht="17.25" customHeight="1">
      <c r="A27" s="15"/>
      <c r="B27" s="16" t="s">
        <v>19</v>
      </c>
      <c r="C27" s="16"/>
      <c r="D27" s="16"/>
      <c r="E27" s="22"/>
      <c r="F27" s="16"/>
      <c r="G27" s="16"/>
      <c r="H27" s="16"/>
      <c r="I27" s="16"/>
      <c r="J27" s="23"/>
      <c r="K27" s="16"/>
      <c r="L27" s="16"/>
      <c r="M27" s="16"/>
      <c r="N27" s="16"/>
      <c r="O27" s="32"/>
      <c r="P27" s="33"/>
      <c r="Q27" s="34"/>
      <c r="R27" s="35"/>
      <c r="S27" s="21"/>
    </row>
    <row r="28" spans="1:19" ht="17.25" customHeight="1">
      <c r="A28" s="15"/>
      <c r="B28" s="16" t="s">
        <v>20</v>
      </c>
      <c r="C28" s="16"/>
      <c r="D28" s="16"/>
      <c r="E28" s="22" t="s">
        <v>3</v>
      </c>
      <c r="F28" s="16"/>
      <c r="G28" s="16"/>
      <c r="H28" s="16"/>
      <c r="I28" s="16"/>
      <c r="J28" s="23"/>
      <c r="K28" s="16"/>
      <c r="L28" s="16"/>
      <c r="M28" s="16"/>
      <c r="N28" s="16"/>
      <c r="O28" s="32"/>
      <c r="P28" s="33"/>
      <c r="Q28" s="34"/>
      <c r="R28" s="35"/>
      <c r="S28" s="21"/>
    </row>
    <row r="29" spans="1:19" ht="17.25" customHeight="1">
      <c r="A29" s="15"/>
      <c r="B29" s="16"/>
      <c r="C29" s="16"/>
      <c r="D29" s="16"/>
      <c r="E29" s="29"/>
      <c r="F29" s="27"/>
      <c r="G29" s="27"/>
      <c r="H29" s="27"/>
      <c r="I29" s="27"/>
      <c r="J29" s="28"/>
      <c r="K29" s="16"/>
      <c r="L29" s="16"/>
      <c r="M29" s="16"/>
      <c r="N29" s="16"/>
      <c r="O29" s="25"/>
      <c r="P29" s="25"/>
      <c r="Q29" s="25"/>
      <c r="R29" s="16"/>
      <c r="S29" s="21"/>
    </row>
    <row r="30" spans="1:19" ht="17.25" customHeight="1">
      <c r="A30" s="15"/>
      <c r="B30" s="16"/>
      <c r="C30" s="16"/>
      <c r="D30" s="16"/>
      <c r="E30" s="36" t="s">
        <v>21</v>
      </c>
      <c r="F30" s="16"/>
      <c r="G30" s="16" t="s">
        <v>22</v>
      </c>
      <c r="H30" s="16"/>
      <c r="I30" s="16"/>
      <c r="J30" s="16"/>
      <c r="K30" s="16"/>
      <c r="L30" s="16"/>
      <c r="M30" s="16"/>
      <c r="N30" s="16"/>
      <c r="O30" s="36" t="s">
        <v>23</v>
      </c>
      <c r="P30" s="25"/>
      <c r="Q30" s="25"/>
      <c r="R30" s="37"/>
      <c r="S30" s="21"/>
    </row>
    <row r="31" spans="1:19" ht="17.25" customHeight="1">
      <c r="A31" s="15"/>
      <c r="B31" s="16"/>
      <c r="C31" s="16"/>
      <c r="D31" s="16"/>
      <c r="E31" s="32"/>
      <c r="F31" s="16"/>
      <c r="G31" s="33"/>
      <c r="H31" s="38"/>
      <c r="I31" s="39"/>
      <c r="J31" s="16"/>
      <c r="K31" s="16"/>
      <c r="L31" s="16"/>
      <c r="M31" s="16"/>
      <c r="N31" s="16"/>
      <c r="O31" s="40" t="s">
        <v>198</v>
      </c>
      <c r="P31" s="25"/>
      <c r="Q31" s="25"/>
      <c r="R31" s="41"/>
      <c r="S31" s="21"/>
    </row>
    <row r="32" spans="1:19" ht="8.25" customHeight="1">
      <c r="A32" s="42"/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4"/>
    </row>
    <row r="33" spans="1:19" ht="20.25" customHeight="1">
      <c r="A33" s="45"/>
      <c r="B33" s="46"/>
      <c r="C33" s="46"/>
      <c r="D33" s="46"/>
      <c r="E33" s="47" t="s">
        <v>24</v>
      </c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8"/>
    </row>
    <row r="34" spans="1:19" ht="20.25" customHeight="1">
      <c r="A34" s="49" t="s">
        <v>25</v>
      </c>
      <c r="B34" s="50"/>
      <c r="C34" s="50"/>
      <c r="D34" s="51"/>
      <c r="E34" s="52" t="s">
        <v>26</v>
      </c>
      <c r="F34" s="51"/>
      <c r="G34" s="52" t="s">
        <v>27</v>
      </c>
      <c r="H34" s="50"/>
      <c r="I34" s="51"/>
      <c r="J34" s="52" t="s">
        <v>28</v>
      </c>
      <c r="K34" s="50"/>
      <c r="L34" s="52" t="s">
        <v>29</v>
      </c>
      <c r="M34" s="50"/>
      <c r="N34" s="50"/>
      <c r="O34" s="51"/>
      <c r="P34" s="52" t="s">
        <v>30</v>
      </c>
      <c r="Q34" s="50"/>
      <c r="R34" s="50"/>
      <c r="S34" s="53"/>
    </row>
    <row r="35" spans="1:19" ht="20.25" customHeight="1">
      <c r="A35" s="54"/>
      <c r="B35" s="55"/>
      <c r="C35" s="55"/>
      <c r="D35" s="56">
        <v>0</v>
      </c>
      <c r="E35" s="57">
        <f>IF(D35=0,0,R47/D35)</f>
        <v>0</v>
      </c>
      <c r="F35" s="58"/>
      <c r="G35" s="59"/>
      <c r="H35" s="55"/>
      <c r="I35" s="56">
        <v>0</v>
      </c>
      <c r="J35" s="57">
        <f>IF(I35=0,0,R47/I35)</f>
        <v>0</v>
      </c>
      <c r="K35" s="60"/>
      <c r="L35" s="59"/>
      <c r="M35" s="55"/>
      <c r="N35" s="55"/>
      <c r="O35" s="56">
        <v>0</v>
      </c>
      <c r="P35" s="59"/>
      <c r="Q35" s="55"/>
      <c r="R35" s="61">
        <f>IF(O35=0,0,R47/O35)</f>
        <v>0</v>
      </c>
      <c r="S35" s="62"/>
    </row>
    <row r="36" spans="1:19" ht="20.25" customHeight="1">
      <c r="A36" s="45"/>
      <c r="B36" s="46"/>
      <c r="C36" s="46"/>
      <c r="D36" s="46"/>
      <c r="E36" s="47" t="s">
        <v>31</v>
      </c>
      <c r="F36" s="46"/>
      <c r="G36" s="46"/>
      <c r="H36" s="46"/>
      <c r="I36" s="46"/>
      <c r="J36" s="63" t="s">
        <v>32</v>
      </c>
      <c r="K36" s="46"/>
      <c r="L36" s="46"/>
      <c r="M36" s="46"/>
      <c r="N36" s="46"/>
      <c r="O36" s="46"/>
      <c r="P36" s="46"/>
      <c r="Q36" s="46"/>
      <c r="R36" s="46"/>
      <c r="S36" s="48"/>
    </row>
    <row r="37" spans="1:19" ht="20.25" customHeight="1">
      <c r="A37" s="64" t="s">
        <v>33</v>
      </c>
      <c r="B37" s="65"/>
      <c r="C37" s="66" t="s">
        <v>34</v>
      </c>
      <c r="D37" s="67"/>
      <c r="E37" s="67"/>
      <c r="F37" s="68"/>
      <c r="G37" s="64" t="s">
        <v>35</v>
      </c>
      <c r="H37" s="69"/>
      <c r="I37" s="66" t="s">
        <v>36</v>
      </c>
      <c r="J37" s="67"/>
      <c r="K37" s="67"/>
      <c r="L37" s="64" t="s">
        <v>37</v>
      </c>
      <c r="M37" s="69"/>
      <c r="N37" s="66" t="s">
        <v>38</v>
      </c>
      <c r="O37" s="67"/>
      <c r="P37" s="67"/>
      <c r="Q37" s="67"/>
      <c r="R37" s="67"/>
      <c r="S37" s="68"/>
    </row>
    <row r="38" spans="1:19" ht="20.25" customHeight="1">
      <c r="A38" s="70">
        <v>1</v>
      </c>
      <c r="B38" s="71" t="s">
        <v>39</v>
      </c>
      <c r="C38" s="19"/>
      <c r="D38" s="72" t="s">
        <v>40</v>
      </c>
      <c r="E38" s="73">
        <f>SUMIF(Rozpocet!K4:K65519,8,Rozpocet!F4:F65519)</f>
        <v>0</v>
      </c>
      <c r="F38" s="74"/>
      <c r="G38" s="70">
        <v>8</v>
      </c>
      <c r="H38" s="75" t="s">
        <v>41</v>
      </c>
      <c r="I38" s="35"/>
      <c r="J38" s="76">
        <v>0</v>
      </c>
      <c r="K38" s="77"/>
      <c r="L38" s="70">
        <v>13</v>
      </c>
      <c r="M38" s="33" t="s">
        <v>42</v>
      </c>
      <c r="N38" s="38"/>
      <c r="O38" s="38"/>
      <c r="P38" s="78">
        <f>M48</f>
        <v>20</v>
      </c>
      <c r="Q38" s="79" t="s">
        <v>43</v>
      </c>
      <c r="R38" s="73">
        <v>0</v>
      </c>
      <c r="S38" s="74"/>
    </row>
    <row r="39" spans="1:19" ht="20.25" customHeight="1">
      <c r="A39" s="70">
        <v>2</v>
      </c>
      <c r="B39" s="80"/>
      <c r="C39" s="28"/>
      <c r="D39" s="72" t="s">
        <v>44</v>
      </c>
      <c r="E39" s="73">
        <f>SUMIF(Rozpocet!K5:K65536,4,Rozpocet!F5:F65536)</f>
        <v>0</v>
      </c>
      <c r="F39" s="74"/>
      <c r="G39" s="70">
        <v>9</v>
      </c>
      <c r="H39" s="16" t="s">
        <v>45</v>
      </c>
      <c r="I39" s="72"/>
      <c r="J39" s="76">
        <v>0</v>
      </c>
      <c r="K39" s="77"/>
      <c r="L39" s="70">
        <v>14</v>
      </c>
      <c r="M39" s="33" t="s">
        <v>46</v>
      </c>
      <c r="N39" s="38"/>
      <c r="O39" s="38"/>
      <c r="P39" s="78">
        <f>M48</f>
        <v>20</v>
      </c>
      <c r="Q39" s="79" t="s">
        <v>43</v>
      </c>
      <c r="R39" s="73">
        <v>0</v>
      </c>
      <c r="S39" s="74"/>
    </row>
    <row r="40" spans="1:19" ht="20.25" customHeight="1">
      <c r="A40" s="70">
        <v>3</v>
      </c>
      <c r="B40" s="71" t="s">
        <v>47</v>
      </c>
      <c r="C40" s="19"/>
      <c r="D40" s="72" t="s">
        <v>40</v>
      </c>
      <c r="E40" s="73">
        <f>SUMIF(Rozpocet!K6:K65536,32,Rozpocet!F6:F65536)</f>
        <v>0</v>
      </c>
      <c r="F40" s="74"/>
      <c r="G40" s="70">
        <v>10</v>
      </c>
      <c r="H40" s="75" t="s">
        <v>48</v>
      </c>
      <c r="I40" s="35"/>
      <c r="J40" s="76">
        <v>0</v>
      </c>
      <c r="K40" s="77"/>
      <c r="L40" s="70">
        <v>15</v>
      </c>
      <c r="M40" s="33" t="s">
        <v>49</v>
      </c>
      <c r="N40" s="38"/>
      <c r="O40" s="38"/>
      <c r="P40" s="78">
        <f>M48</f>
        <v>20</v>
      </c>
      <c r="Q40" s="79" t="s">
        <v>43</v>
      </c>
      <c r="R40" s="73">
        <v>0</v>
      </c>
      <c r="S40" s="74"/>
    </row>
    <row r="41" spans="1:19" ht="20.25" customHeight="1">
      <c r="A41" s="70">
        <v>4</v>
      </c>
      <c r="B41" s="80"/>
      <c r="C41" s="28"/>
      <c r="D41" s="72" t="s">
        <v>44</v>
      </c>
      <c r="E41" s="73">
        <f>SUMIF(Rozpocet!K7:K65536,16,Rozpocet!F7:F65536)+SUMIF(Rozpocet!K7:K65536,128,Rozpocet!F7:F65536)</f>
        <v>0</v>
      </c>
      <c r="F41" s="74"/>
      <c r="G41" s="70">
        <v>11</v>
      </c>
      <c r="H41" s="75"/>
      <c r="I41" s="35"/>
      <c r="J41" s="76">
        <v>0</v>
      </c>
      <c r="K41" s="77"/>
      <c r="L41" s="70">
        <v>16</v>
      </c>
      <c r="M41" s="33" t="s">
        <v>50</v>
      </c>
      <c r="N41" s="38"/>
      <c r="O41" s="38"/>
      <c r="P41" s="78">
        <f>M48</f>
        <v>20</v>
      </c>
      <c r="Q41" s="79" t="s">
        <v>43</v>
      </c>
      <c r="R41" s="73">
        <v>0</v>
      </c>
      <c r="S41" s="74"/>
    </row>
    <row r="42" spans="1:19" ht="20.25" customHeight="1">
      <c r="A42" s="70">
        <v>5</v>
      </c>
      <c r="B42" s="71" t="s">
        <v>51</v>
      </c>
      <c r="C42" s="19"/>
      <c r="D42" s="72" t="s">
        <v>40</v>
      </c>
      <c r="E42" s="73">
        <f>SUMIF(Rozpocet!K7:K65536,256,Rozpocet!F7:F65536)</f>
        <v>0</v>
      </c>
      <c r="F42" s="74"/>
      <c r="G42" s="81"/>
      <c r="H42" s="38"/>
      <c r="I42" s="35"/>
      <c r="J42" s="82"/>
      <c r="K42" s="77"/>
      <c r="L42" s="70">
        <v>17</v>
      </c>
      <c r="M42" s="33" t="s">
        <v>52</v>
      </c>
      <c r="N42" s="38"/>
      <c r="O42" s="38"/>
      <c r="P42" s="78">
        <f>M48</f>
        <v>20</v>
      </c>
      <c r="Q42" s="79" t="s">
        <v>43</v>
      </c>
      <c r="R42" s="73">
        <v>0</v>
      </c>
      <c r="S42" s="74"/>
    </row>
    <row r="43" spans="1:19" ht="20.25" customHeight="1">
      <c r="A43" s="70">
        <v>6</v>
      </c>
      <c r="B43" s="80"/>
      <c r="C43" s="28"/>
      <c r="D43" s="72" t="s">
        <v>44</v>
      </c>
      <c r="E43" s="73">
        <f>SUMIF(Rozpocet!K8:K65536,64,Rozpocet!F8:F65536)</f>
        <v>0</v>
      </c>
      <c r="F43" s="74"/>
      <c r="G43" s="81"/>
      <c r="H43" s="38"/>
      <c r="I43" s="35"/>
      <c r="J43" s="82"/>
      <c r="K43" s="77"/>
      <c r="L43" s="70">
        <v>18</v>
      </c>
      <c r="M43" s="75" t="s">
        <v>53</v>
      </c>
      <c r="N43" s="38"/>
      <c r="O43" s="38"/>
      <c r="P43" s="38"/>
      <c r="Q43" s="38"/>
      <c r="R43" s="73">
        <f>SUMIF(Rozpocet!K8:K65536,1024,Rozpocet!F8:F65536)</f>
        <v>0</v>
      </c>
      <c r="S43" s="74"/>
    </row>
    <row r="44" spans="1:19" ht="20.25" customHeight="1">
      <c r="A44" s="70">
        <v>7</v>
      </c>
      <c r="B44" s="83" t="s">
        <v>54</v>
      </c>
      <c r="C44" s="38"/>
      <c r="D44" s="35"/>
      <c r="E44" s="84">
        <f>SUM(E38:E43)</f>
        <v>0</v>
      </c>
      <c r="F44" s="48"/>
      <c r="G44" s="70">
        <v>12</v>
      </c>
      <c r="H44" s="83" t="s">
        <v>55</v>
      </c>
      <c r="I44" s="35"/>
      <c r="J44" s="85">
        <f>SUM(J38:J41)</f>
        <v>0</v>
      </c>
      <c r="K44" s="86"/>
      <c r="L44" s="70">
        <v>19</v>
      </c>
      <c r="M44" s="83" t="s">
        <v>56</v>
      </c>
      <c r="N44" s="38"/>
      <c r="O44" s="38"/>
      <c r="P44" s="38"/>
      <c r="Q44" s="74"/>
      <c r="R44" s="84">
        <f>SUM(R38:R43)</f>
        <v>0</v>
      </c>
      <c r="S44" s="48"/>
    </row>
    <row r="45" spans="1:19" ht="20.25" customHeight="1">
      <c r="A45" s="87">
        <v>20</v>
      </c>
      <c r="B45" s="88" t="s">
        <v>57</v>
      </c>
      <c r="C45" s="89"/>
      <c r="D45" s="90"/>
      <c r="E45" s="91">
        <f>SUMIF(Rozpocet!K8:K65536,512,Rozpocet!F8:F65536)</f>
        <v>0</v>
      </c>
      <c r="F45" s="44"/>
      <c r="G45" s="87">
        <v>21</v>
      </c>
      <c r="H45" s="88" t="s">
        <v>58</v>
      </c>
      <c r="I45" s="90"/>
      <c r="J45" s="92">
        <v>0</v>
      </c>
      <c r="K45" s="93">
        <f>M48</f>
        <v>20</v>
      </c>
      <c r="L45" s="87">
        <v>22</v>
      </c>
      <c r="M45" s="88" t="s">
        <v>59</v>
      </c>
      <c r="N45" s="89"/>
      <c r="O45" s="43"/>
      <c r="P45" s="43"/>
      <c r="Q45" s="43"/>
      <c r="R45" s="91">
        <f>SUMIF(Rozpocet!K8:K65536,"&lt;4",Rozpocet!F8:F65536)+SUMIF(Rozpocet!K8:K65536,"&gt;1024",Rozpocet!F8:F65536)</f>
        <v>0</v>
      </c>
      <c r="S45" s="44"/>
    </row>
    <row r="46" spans="1:19" ht="20.25" customHeight="1">
      <c r="A46" s="94" t="s">
        <v>19</v>
      </c>
      <c r="B46" s="13"/>
      <c r="C46" s="13"/>
      <c r="D46" s="13"/>
      <c r="E46" s="13"/>
      <c r="F46" s="95"/>
      <c r="G46" s="96"/>
      <c r="H46" s="13"/>
      <c r="I46" s="13"/>
      <c r="J46" s="13"/>
      <c r="K46" s="13"/>
      <c r="L46" s="64" t="s">
        <v>60</v>
      </c>
      <c r="M46" s="51"/>
      <c r="N46" s="66" t="s">
        <v>61</v>
      </c>
      <c r="O46" s="50"/>
      <c r="P46" s="50"/>
      <c r="Q46" s="50"/>
      <c r="R46" s="50"/>
      <c r="S46" s="53"/>
    </row>
    <row r="47" spans="1:19" ht="20.25" customHeight="1">
      <c r="A47" s="15"/>
      <c r="B47" s="16"/>
      <c r="C47" s="16"/>
      <c r="D47" s="16"/>
      <c r="E47" s="16"/>
      <c r="F47" s="23"/>
      <c r="G47" s="97"/>
      <c r="H47" s="16"/>
      <c r="I47" s="16"/>
      <c r="J47" s="16"/>
      <c r="K47" s="16"/>
      <c r="L47" s="70">
        <v>23</v>
      </c>
      <c r="M47" s="75" t="s">
        <v>62</v>
      </c>
      <c r="N47" s="38"/>
      <c r="O47" s="38"/>
      <c r="P47" s="38"/>
      <c r="Q47" s="74"/>
      <c r="R47" s="84">
        <f>ROUND(E44+J44+R44+E45+J45+R45,2)</f>
        <v>0</v>
      </c>
      <c r="S47" s="48"/>
    </row>
    <row r="48" spans="1:19" ht="20.25" customHeight="1">
      <c r="A48" s="98" t="s">
        <v>63</v>
      </c>
      <c r="B48" s="27"/>
      <c r="C48" s="27"/>
      <c r="D48" s="27"/>
      <c r="E48" s="27"/>
      <c r="F48" s="28"/>
      <c r="G48" s="99" t="s">
        <v>64</v>
      </c>
      <c r="H48" s="27"/>
      <c r="I48" s="27"/>
      <c r="J48" s="27"/>
      <c r="K48" s="27"/>
      <c r="L48" s="70">
        <v>24</v>
      </c>
      <c r="M48" s="100">
        <v>20</v>
      </c>
      <c r="N48" s="35" t="s">
        <v>43</v>
      </c>
      <c r="O48" s="101" t="e">
        <f>R47-O49</f>
        <v>#REF!</v>
      </c>
      <c r="P48" s="27" t="s">
        <v>65</v>
      </c>
      <c r="Q48" s="27"/>
      <c r="R48" s="102" t="e">
        <f>ROUND(O48*M48/100,2)</f>
        <v>#REF!</v>
      </c>
      <c r="S48" s="103"/>
    </row>
    <row r="49" spans="1:19" ht="20.25" customHeight="1">
      <c r="A49" s="104" t="s">
        <v>18</v>
      </c>
      <c r="B49" s="18"/>
      <c r="C49" s="18"/>
      <c r="D49" s="18"/>
      <c r="E49" s="18"/>
      <c r="F49" s="19"/>
      <c r="G49" s="105"/>
      <c r="H49" s="18"/>
      <c r="I49" s="18"/>
      <c r="J49" s="18"/>
      <c r="K49" s="18"/>
      <c r="L49" s="70">
        <v>25</v>
      </c>
      <c r="M49" s="100">
        <v>20</v>
      </c>
      <c r="N49" s="35" t="s">
        <v>43</v>
      </c>
      <c r="O49" s="101" t="e">
        <f>SUMIF(Rozpocet!#REF!,M49,Rozpocet!F8:F65536)+SUMIF(P38:P42,M49,R38:R42)+IF(K45=M49,J45,0)</f>
        <v>#REF!</v>
      </c>
      <c r="P49" s="38" t="s">
        <v>65</v>
      </c>
      <c r="Q49" s="38"/>
      <c r="R49" s="73" t="e">
        <f>ROUND(O49*M49/100,2)</f>
        <v>#REF!</v>
      </c>
      <c r="S49" s="74"/>
    </row>
    <row r="50" spans="1:19" ht="20.25" customHeight="1">
      <c r="A50" s="15"/>
      <c r="B50" s="16"/>
      <c r="C50" s="16"/>
      <c r="D50" s="16"/>
      <c r="E50" s="16"/>
      <c r="F50" s="23"/>
      <c r="G50" s="97"/>
      <c r="H50" s="16"/>
      <c r="I50" s="16"/>
      <c r="J50" s="16"/>
      <c r="K50" s="16"/>
      <c r="L50" s="87">
        <v>26</v>
      </c>
      <c r="M50" s="106" t="s">
        <v>66</v>
      </c>
      <c r="N50" s="89"/>
      <c r="O50" s="89"/>
      <c r="P50" s="89"/>
      <c r="Q50" s="43"/>
      <c r="R50" s="107" t="e">
        <f>R47+R48+R49</f>
        <v>#REF!</v>
      </c>
      <c r="S50" s="108"/>
    </row>
    <row r="51" spans="1:19" ht="20.25" customHeight="1">
      <c r="A51" s="98" t="s">
        <v>67</v>
      </c>
      <c r="B51" s="27"/>
      <c r="C51" s="27"/>
      <c r="D51" s="27"/>
      <c r="E51" s="27"/>
      <c r="F51" s="28"/>
      <c r="G51" s="99" t="s">
        <v>64</v>
      </c>
      <c r="H51" s="27"/>
      <c r="I51" s="27"/>
      <c r="J51" s="27"/>
      <c r="K51" s="27"/>
      <c r="L51" s="64" t="s">
        <v>68</v>
      </c>
      <c r="M51" s="51"/>
      <c r="N51" s="66" t="s">
        <v>69</v>
      </c>
      <c r="O51" s="50"/>
      <c r="P51" s="50"/>
      <c r="Q51" s="50"/>
      <c r="R51" s="109"/>
      <c r="S51" s="53"/>
    </row>
    <row r="52" spans="1:19" ht="20.25" customHeight="1">
      <c r="A52" s="104" t="s">
        <v>20</v>
      </c>
      <c r="B52" s="18"/>
      <c r="C52" s="18"/>
      <c r="D52" s="18"/>
      <c r="E52" s="18"/>
      <c r="F52" s="19"/>
      <c r="G52" s="105"/>
      <c r="H52" s="18"/>
      <c r="I52" s="18"/>
      <c r="J52" s="18"/>
      <c r="K52" s="18"/>
      <c r="L52" s="70">
        <v>27</v>
      </c>
      <c r="M52" s="75" t="s">
        <v>70</v>
      </c>
      <c r="N52" s="38"/>
      <c r="O52" s="38"/>
      <c r="P52" s="38"/>
      <c r="Q52" s="35"/>
      <c r="R52" s="73">
        <v>0</v>
      </c>
      <c r="S52" s="74"/>
    </row>
    <row r="53" spans="1:19" ht="20.25" customHeight="1">
      <c r="A53" s="15"/>
      <c r="B53" s="16"/>
      <c r="C53" s="16"/>
      <c r="D53" s="16"/>
      <c r="E53" s="16"/>
      <c r="F53" s="23"/>
      <c r="G53" s="97"/>
      <c r="H53" s="16"/>
      <c r="I53" s="16"/>
      <c r="J53" s="16"/>
      <c r="K53" s="16"/>
      <c r="L53" s="70">
        <v>28</v>
      </c>
      <c r="M53" s="75" t="s">
        <v>71</v>
      </c>
      <c r="N53" s="38"/>
      <c r="O53" s="38"/>
      <c r="P53" s="38"/>
      <c r="Q53" s="35"/>
      <c r="R53" s="73">
        <v>0</v>
      </c>
      <c r="S53" s="74"/>
    </row>
    <row r="54" spans="1:19" ht="20.25" customHeight="1">
      <c r="A54" s="110" t="s">
        <v>63</v>
      </c>
      <c r="B54" s="43"/>
      <c r="C54" s="43"/>
      <c r="D54" s="43"/>
      <c r="E54" s="43"/>
      <c r="F54" s="111"/>
      <c r="G54" s="112" t="s">
        <v>64</v>
      </c>
      <c r="H54" s="43"/>
      <c r="I54" s="43"/>
      <c r="J54" s="43"/>
      <c r="K54" s="43"/>
      <c r="L54" s="87">
        <v>29</v>
      </c>
      <c r="M54" s="88" t="s">
        <v>72</v>
      </c>
      <c r="N54" s="89"/>
      <c r="O54" s="89"/>
      <c r="P54" s="89"/>
      <c r="Q54" s="90"/>
      <c r="R54" s="57">
        <v>0</v>
      </c>
      <c r="S54" s="113"/>
    </row>
  </sheetData>
  <sheetProtection/>
  <printOptions horizontalCentered="1" verticalCentered="1"/>
  <pageMargins left="0.5905511975288391" right="0.5905511975288391" top="0.9055117964744568" bottom="0.9055117964744568" header="0" footer="0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4"/>
  <sheetViews>
    <sheetView showGridLines="0" zoomScalePageLayoutView="0" workbookViewId="0" topLeftCell="A1">
      <pane ySplit="8" topLeftCell="A9" activePane="bottomLeft" state="frozen"/>
      <selection pane="topLeft" activeCell="A1" sqref="A1"/>
      <selection pane="bottomLeft" activeCell="B5" sqref="B5"/>
    </sheetView>
  </sheetViews>
  <sheetFormatPr defaultColWidth="9.140625" defaultRowHeight="12.75" customHeight="1"/>
  <cols>
    <col min="1" max="1" width="12.7109375" style="1" customWidth="1"/>
    <col min="2" max="2" width="55.7109375" style="1" customWidth="1"/>
    <col min="3" max="3" width="13.57421875" style="1" customWidth="1"/>
    <col min="4" max="5" width="13.8515625" style="1" hidden="1" customWidth="1"/>
    <col min="6" max="16384" width="9.140625" style="1" customWidth="1"/>
  </cols>
  <sheetData>
    <row r="1" spans="1:5" ht="18" customHeight="1">
      <c r="A1" s="114" t="s">
        <v>189</v>
      </c>
      <c r="B1" s="115"/>
      <c r="C1" s="115"/>
      <c r="D1" s="115"/>
      <c r="E1" s="115"/>
    </row>
    <row r="2" spans="1:5" ht="12" customHeight="1">
      <c r="A2" s="116" t="s">
        <v>73</v>
      </c>
      <c r="B2" s="117" t="str">
        <f>'Krycí list'!E5</f>
        <v>Základná škola Nejedlého ulica</v>
      </c>
      <c r="C2" s="118"/>
      <c r="D2" s="118"/>
      <c r="E2" s="118"/>
    </row>
    <row r="3" spans="1:5" ht="12" customHeight="1">
      <c r="A3" s="116" t="s">
        <v>74</v>
      </c>
      <c r="B3" s="117" t="str">
        <f>'Krycí list'!E7</f>
        <v>WC chlapci</v>
      </c>
      <c r="C3" s="119"/>
      <c r="D3" s="117"/>
      <c r="E3" s="120"/>
    </row>
    <row r="4" spans="1:5" ht="12" customHeight="1">
      <c r="A4" s="117" t="s">
        <v>75</v>
      </c>
      <c r="B4" s="117" t="s">
        <v>182</v>
      </c>
      <c r="C4" s="119"/>
      <c r="D4" s="117"/>
      <c r="E4" s="120"/>
    </row>
    <row r="5" spans="1:5" ht="6" customHeight="1">
      <c r="A5" s="115"/>
      <c r="B5" s="115"/>
      <c r="C5" s="115"/>
      <c r="D5" s="115"/>
      <c r="E5" s="115"/>
    </row>
    <row r="6" spans="1:5" ht="12" customHeight="1">
      <c r="A6" s="121" t="s">
        <v>76</v>
      </c>
      <c r="B6" s="122" t="s">
        <v>77</v>
      </c>
      <c r="C6" s="123" t="s">
        <v>78</v>
      </c>
      <c r="D6" s="124" t="s">
        <v>79</v>
      </c>
      <c r="E6" s="123" t="s">
        <v>80</v>
      </c>
    </row>
    <row r="7" spans="1:5" ht="12" customHeight="1">
      <c r="A7" s="125">
        <v>1</v>
      </c>
      <c r="B7" s="126">
        <v>2</v>
      </c>
      <c r="C7" s="127">
        <v>3</v>
      </c>
      <c r="D7" s="128">
        <v>4</v>
      </c>
      <c r="E7" s="127">
        <v>5</v>
      </c>
    </row>
    <row r="8" spans="1:5" ht="3.75" customHeight="1">
      <c r="A8" s="129"/>
      <c r="B8" s="129"/>
      <c r="C8" s="129"/>
      <c r="D8" s="129"/>
      <c r="E8" s="129"/>
    </row>
    <row r="9" spans="1:5" s="130" customFormat="1" ht="12.75" customHeight="1">
      <c r="A9" s="131" t="e">
        <f>Rozpocet!#REF!</f>
        <v>#REF!</v>
      </c>
      <c r="B9" s="132" t="str">
        <f>Rozpocet!B8</f>
        <v>Práce a dodávky HSV</v>
      </c>
      <c r="C9" s="133">
        <f>SUM(C10:C13)</f>
        <v>28.84</v>
      </c>
      <c r="D9" s="134">
        <f>Rozpocet!H8</f>
        <v>5.3914413316</v>
      </c>
      <c r="E9" s="134">
        <f>Rozpocet!J8</f>
        <v>4.4549</v>
      </c>
    </row>
    <row r="10" spans="1:5" s="130" customFormat="1" ht="12.75" customHeight="1">
      <c r="A10" s="135" t="e">
        <f>Rozpocet!#REF!</f>
        <v>#REF!</v>
      </c>
      <c r="B10" s="136" t="str">
        <f>Rozpocet!B9</f>
        <v>Zvislé a kompletné konštrukcie</v>
      </c>
      <c r="C10" s="137">
        <v>28.84</v>
      </c>
      <c r="D10" s="138">
        <f>Rozpocet!H9</f>
        <v>1.9989582704000002</v>
      </c>
      <c r="E10" s="138">
        <f>Rozpocet!J9</f>
        <v>0</v>
      </c>
    </row>
    <row r="11" spans="1:5" s="130" customFormat="1" ht="12.75" customHeight="1">
      <c r="A11" s="135" t="e">
        <f>Rozpocet!#REF!</f>
        <v>#REF!</v>
      </c>
      <c r="B11" s="136" t="str">
        <f>Rozpocet!B11</f>
        <v>Úpravy povrchov, podlahy, osadenie</v>
      </c>
      <c r="C11" s="137">
        <f>Rozpocet!F11</f>
        <v>0</v>
      </c>
      <c r="D11" s="138">
        <f>Rozpocet!H11</f>
        <v>3.1417176332</v>
      </c>
      <c r="E11" s="138">
        <f>Rozpocet!J11</f>
        <v>0</v>
      </c>
    </row>
    <row r="12" spans="1:5" s="130" customFormat="1" ht="12.75" customHeight="1">
      <c r="A12" s="135" t="e">
        <f>Rozpocet!#REF!</f>
        <v>#REF!</v>
      </c>
      <c r="B12" s="136" t="str">
        <f>Rozpocet!B17</f>
        <v>Ostatné konštrukcie a práce-búranie</v>
      </c>
      <c r="C12" s="137">
        <f>Rozpocet!F17</f>
        <v>0</v>
      </c>
      <c r="D12" s="138">
        <f>Rozpocet!H17</f>
        <v>0.250765428</v>
      </c>
      <c r="E12" s="138">
        <f>Rozpocet!J17</f>
        <v>4.4549</v>
      </c>
    </row>
    <row r="13" spans="1:5" s="130" customFormat="1" ht="12.75" customHeight="1">
      <c r="A13" s="135" t="e">
        <f>Rozpocet!#REF!</f>
        <v>#REF!</v>
      </c>
      <c r="B13" s="136" t="str">
        <f>Rozpocet!B35</f>
        <v>Presun hmôt HSV</v>
      </c>
      <c r="C13" s="137">
        <f>Rozpocet!F35</f>
        <v>0</v>
      </c>
      <c r="D13" s="138">
        <f>Rozpocet!H35</f>
        <v>0</v>
      </c>
      <c r="E13" s="138">
        <f>Rozpocet!J35</f>
        <v>0</v>
      </c>
    </row>
    <row r="14" spans="1:5" s="130" customFormat="1" ht="12.75" customHeight="1">
      <c r="A14" s="131" t="e">
        <f>Rozpocet!#REF!</f>
        <v>#REF!</v>
      </c>
      <c r="B14" s="132" t="str">
        <f>Rozpocet!B37</f>
        <v>Práce a dodávky PSV</v>
      </c>
      <c r="C14" s="133">
        <f>SUM(C15:C23)</f>
        <v>0</v>
      </c>
      <c r="D14" s="134" t="e">
        <f>Rozpocet!H37</f>
        <v>#REF!</v>
      </c>
      <c r="E14" s="134" t="e">
        <f>Rozpocet!J37</f>
        <v>#REF!</v>
      </c>
    </row>
    <row r="15" spans="1:5" s="130" customFormat="1" ht="12.75" customHeight="1">
      <c r="A15" s="135" t="e">
        <f>Rozpocet!#REF!</f>
        <v>#REF!</v>
      </c>
      <c r="B15" s="136" t="str">
        <f>Rozpocet!B38</f>
        <v>Zdravotech. vnútorná kanalizácia</v>
      </c>
      <c r="C15" s="137">
        <f>Rozpocet!F38</f>
        <v>0</v>
      </c>
      <c r="D15" s="138">
        <f>Rozpocet!H38</f>
        <v>0.132031004484</v>
      </c>
      <c r="E15" s="138">
        <f>Rozpocet!J38</f>
        <v>0</v>
      </c>
    </row>
    <row r="16" spans="1:5" s="130" customFormat="1" ht="12.75" customHeight="1">
      <c r="A16" s="135" t="e">
        <f>Rozpocet!#REF!</f>
        <v>#REF!</v>
      </c>
      <c r="B16" s="136" t="str">
        <f>Rozpocet!B48</f>
        <v>Zdravotechnika - vnútorný vodovod</v>
      </c>
      <c r="C16" s="137">
        <f>Rozpocet!F48</f>
        <v>0</v>
      </c>
      <c r="D16" s="138">
        <f>Rozpocet!H48</f>
        <v>0.012766947</v>
      </c>
      <c r="E16" s="138">
        <f>Rozpocet!J48</f>
        <v>0</v>
      </c>
    </row>
    <row r="17" spans="1:5" s="130" customFormat="1" ht="12.75" customHeight="1">
      <c r="A17" s="135" t="e">
        <f>Rozpocet!#REF!</f>
        <v>#REF!</v>
      </c>
      <c r="B17" s="136" t="str">
        <f>Rozpocet!B58</f>
        <v>Zdravotechnika - zariaď. predmety</v>
      </c>
      <c r="C17" s="137">
        <f>Rozpocet!F58</f>
        <v>0</v>
      </c>
      <c r="D17" s="138">
        <f>Rozpocet!H58</f>
        <v>0.19286889999999998</v>
      </c>
      <c r="E17" s="138">
        <f>Rozpocet!J58</f>
        <v>0.15048000000000003</v>
      </c>
    </row>
    <row r="18" spans="1:5" s="130" customFormat="1" ht="12.75" customHeight="1">
      <c r="A18" s="135" t="e">
        <f>Rozpocet!#REF!</f>
        <v>#REF!</v>
      </c>
      <c r="B18" s="136" t="str">
        <f>Rozpocet!B78</f>
        <v>Ústredné kúrenie, vykurov. telesá</v>
      </c>
      <c r="C18" s="137">
        <f>Rozpocet!F78</f>
        <v>0</v>
      </c>
      <c r="D18" s="138">
        <f>Rozpocet!H78</f>
        <v>0.017956015</v>
      </c>
      <c r="E18" s="138">
        <f>Rozpocet!J78</f>
        <v>0.025300000000000003</v>
      </c>
    </row>
    <row r="19" spans="1:5" s="130" customFormat="1" ht="12.75" customHeight="1">
      <c r="A19" s="135" t="e">
        <f>Rozpocet!#REF!</f>
        <v>#REF!</v>
      </c>
      <c r="B19" s="136" t="str">
        <f>Rozpocet!B82</f>
        <v>Konštrukcie doplnkové kovové</v>
      </c>
      <c r="C19" s="137">
        <f>Rozpocet!F82</f>
        <v>0</v>
      </c>
      <c r="D19" s="138">
        <f>Rozpocet!H82</f>
        <v>0.000419559</v>
      </c>
      <c r="E19" s="138">
        <f>Rozpocet!J82</f>
        <v>0</v>
      </c>
    </row>
    <row r="20" spans="1:5" s="130" customFormat="1" ht="12.75" customHeight="1">
      <c r="A20" s="135" t="e">
        <f>Rozpocet!#REF!</f>
        <v>#REF!</v>
      </c>
      <c r="B20" s="136" t="str">
        <f>Rozpocet!B84</f>
        <v>Podlahy z dlaždíc</v>
      </c>
      <c r="C20" s="137">
        <f>Rozpocet!F84</f>
        <v>0</v>
      </c>
      <c r="D20" s="138">
        <f>Rozpocet!H84</f>
        <v>0.8827228800000001</v>
      </c>
      <c r="E20" s="138">
        <f>Rozpocet!J84</f>
        <v>0</v>
      </c>
    </row>
    <row r="21" spans="1:5" s="130" customFormat="1" ht="12.75" customHeight="1">
      <c r="A21" s="135" t="e">
        <f>Rozpocet!#REF!</f>
        <v>#REF!</v>
      </c>
      <c r="B21" s="136" t="str">
        <f>Rozpocet!B90</f>
        <v>Dokončovacie práce a obklady</v>
      </c>
      <c r="C21" s="137">
        <f>Rozpocet!F90</f>
        <v>0</v>
      </c>
      <c r="D21" s="138">
        <f>Rozpocet!H90</f>
        <v>1.9313811972000003</v>
      </c>
      <c r="E21" s="138">
        <f>Rozpocet!J90</f>
        <v>0</v>
      </c>
    </row>
    <row r="22" spans="1:5" s="130" customFormat="1" ht="12.75" customHeight="1">
      <c r="A22" s="135" t="e">
        <f>Rozpocet!#REF!</f>
        <v>#REF!</v>
      </c>
      <c r="B22" s="136" t="str">
        <f>Rozpocet!B96</f>
        <v>Dokončovacie práce - nátery</v>
      </c>
      <c r="C22" s="137">
        <f>Rozpocet!F96</f>
        <v>0</v>
      </c>
      <c r="D22" s="138">
        <f>Rozpocet!H96</f>
        <v>0.0010257632000000001</v>
      </c>
      <c r="E22" s="138">
        <f>Rozpocet!J96</f>
        <v>0</v>
      </c>
    </row>
    <row r="23" spans="1:5" s="130" customFormat="1" ht="12.75" customHeight="1">
      <c r="A23" s="135" t="e">
        <f>Rozpocet!#REF!</f>
        <v>#REF!</v>
      </c>
      <c r="B23" s="136" t="str">
        <f>Rozpocet!B101</f>
        <v>Dokončovacie práce - maľby</v>
      </c>
      <c r="C23" s="137">
        <f>Rozpocet!F101</f>
        <v>0</v>
      </c>
      <c r="D23" s="138">
        <f>Rozpocet!H101</f>
        <v>0.017662905</v>
      </c>
      <c r="E23" s="138">
        <f>Rozpocet!J101</f>
        <v>0</v>
      </c>
    </row>
    <row r="24" spans="2:5" s="139" customFormat="1" ht="12.75" customHeight="1">
      <c r="B24" s="140" t="s">
        <v>81</v>
      </c>
      <c r="C24" s="141">
        <v>5232.54</v>
      </c>
      <c r="D24" s="142" t="e">
        <f>Rozpocet!H103</f>
        <v>#REF!</v>
      </c>
      <c r="E24" s="142" t="e">
        <f>Rozpocet!J103</f>
        <v>#REF!</v>
      </c>
    </row>
  </sheetData>
  <sheetProtection/>
  <printOptions horizontalCentered="1"/>
  <pageMargins left="1.1023621559143066" right="1.1023621559143066" top="0.787401556968689" bottom="0.787401556968689" header="0" footer="0"/>
  <pageSetup fitToHeight="999" horizontalDpi="600" verticalDpi="600" orientation="portrait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07"/>
  <sheetViews>
    <sheetView showGridLines="0" tabSelected="1" zoomScalePageLayoutView="0" workbookViewId="0" topLeftCell="A1">
      <pane ySplit="7" topLeftCell="A8" activePane="bottomLeft" state="frozen"/>
      <selection pane="topLeft" activeCell="A1" sqref="A1"/>
      <selection pane="bottomLeft" activeCell="O102" sqref="O102"/>
    </sheetView>
  </sheetViews>
  <sheetFormatPr defaultColWidth="9.140625" defaultRowHeight="11.25" customHeight="1"/>
  <cols>
    <col min="1" max="1" width="7.421875" style="1" customWidth="1"/>
    <col min="2" max="2" width="56.57421875" style="161" customWidth="1"/>
    <col min="3" max="3" width="3.28125" style="1" customWidth="1"/>
    <col min="4" max="4" width="5.00390625" style="1" customWidth="1"/>
    <col min="5" max="5" width="9.28125" style="1" customWidth="1"/>
    <col min="6" max="6" width="10.7109375" style="1" customWidth="1"/>
    <col min="7" max="7" width="10.7109375" style="1" hidden="1" customWidth="1"/>
    <col min="8" max="8" width="10.8515625" style="1" hidden="1" customWidth="1"/>
    <col min="9" max="9" width="9.7109375" style="1" hidden="1" customWidth="1"/>
    <col min="10" max="10" width="11.57421875" style="1" hidden="1" customWidth="1"/>
    <col min="11" max="11" width="6.7109375" style="1" hidden="1" customWidth="1"/>
    <col min="12" max="12" width="7.140625" style="1" hidden="1" customWidth="1"/>
    <col min="13" max="16384" width="9.140625" style="1" customWidth="1"/>
  </cols>
  <sheetData>
    <row r="1" spans="1:12" ht="18" customHeight="1">
      <c r="A1" s="194" t="s">
        <v>207</v>
      </c>
      <c r="B1" s="194"/>
      <c r="C1" s="194"/>
      <c r="D1" s="194"/>
      <c r="E1" s="194"/>
      <c r="F1" s="194"/>
      <c r="G1" s="143"/>
      <c r="H1" s="143"/>
      <c r="I1" s="143"/>
      <c r="J1" s="143"/>
      <c r="K1" s="144"/>
      <c r="L1" s="144"/>
    </row>
    <row r="2" spans="1:12" ht="11.25" customHeight="1">
      <c r="A2" s="181" t="s">
        <v>73</v>
      </c>
      <c r="B2" s="183" t="s">
        <v>205</v>
      </c>
      <c r="C2" s="182"/>
      <c r="D2" s="182"/>
      <c r="E2" s="182"/>
      <c r="F2" s="182"/>
      <c r="G2" s="117"/>
      <c r="H2" s="117"/>
      <c r="I2" s="143"/>
      <c r="J2" s="143"/>
      <c r="K2" s="144"/>
      <c r="L2" s="144"/>
    </row>
    <row r="3" spans="1:12" ht="11.25" customHeight="1">
      <c r="A3" s="181" t="s">
        <v>74</v>
      </c>
      <c r="B3" s="183" t="s">
        <v>7</v>
      </c>
      <c r="C3" s="182"/>
      <c r="D3" s="182"/>
      <c r="E3" s="182"/>
      <c r="F3" s="182"/>
      <c r="G3" s="117"/>
      <c r="H3" s="117"/>
      <c r="I3" s="143"/>
      <c r="J3" s="143"/>
      <c r="K3" s="144"/>
      <c r="L3" s="144"/>
    </row>
    <row r="4" spans="1:12" ht="11.25" customHeight="1">
      <c r="A4" s="181" t="s">
        <v>206</v>
      </c>
      <c r="B4" s="183"/>
      <c r="C4" s="182"/>
      <c r="D4" s="182"/>
      <c r="E4" s="182"/>
      <c r="F4" s="182"/>
      <c r="G4" s="117"/>
      <c r="H4" s="117"/>
      <c r="I4" s="143"/>
      <c r="J4" s="143"/>
      <c r="K4" s="144"/>
      <c r="L4" s="144"/>
    </row>
    <row r="5" spans="1:12" ht="20.25" customHeight="1">
      <c r="A5" s="180"/>
      <c r="B5" s="193"/>
      <c r="C5" s="193"/>
      <c r="D5" s="193"/>
      <c r="E5" s="193"/>
      <c r="F5" s="193"/>
      <c r="G5" s="143"/>
      <c r="H5" s="143"/>
      <c r="I5" s="143"/>
      <c r="J5" s="143"/>
      <c r="K5" s="144"/>
      <c r="L5" s="144"/>
    </row>
    <row r="6" spans="1:12" ht="21.75" customHeight="1">
      <c r="A6" s="184" t="s">
        <v>183</v>
      </c>
      <c r="B6" s="185" t="s">
        <v>184</v>
      </c>
      <c r="C6" s="185" t="s">
        <v>185</v>
      </c>
      <c r="D6" s="185" t="s">
        <v>186</v>
      </c>
      <c r="E6" s="185" t="s">
        <v>187</v>
      </c>
      <c r="F6" s="185" t="s">
        <v>188</v>
      </c>
      <c r="G6" s="122" t="s">
        <v>82</v>
      </c>
      <c r="H6" s="122" t="s">
        <v>79</v>
      </c>
      <c r="I6" s="122" t="s">
        <v>83</v>
      </c>
      <c r="J6" s="122" t="s">
        <v>84</v>
      </c>
      <c r="K6" s="145" t="s">
        <v>85</v>
      </c>
      <c r="L6" s="146" t="s">
        <v>86</v>
      </c>
    </row>
    <row r="7" spans="1:12" ht="3.75" customHeight="1">
      <c r="A7" s="143"/>
      <c r="B7" s="160"/>
      <c r="C7" s="143"/>
      <c r="D7" s="143"/>
      <c r="E7" s="143"/>
      <c r="F7" s="143"/>
      <c r="G7" s="143"/>
      <c r="H7" s="143"/>
      <c r="I7" s="143"/>
      <c r="J7" s="143"/>
      <c r="K7" s="147"/>
      <c r="L7" s="148"/>
    </row>
    <row r="8" spans="1:12" s="130" customFormat="1" ht="12.75" customHeight="1">
      <c r="A8" s="149"/>
      <c r="B8" s="170" t="s">
        <v>87</v>
      </c>
      <c r="C8" s="169"/>
      <c r="D8" s="149"/>
      <c r="E8" s="162"/>
      <c r="F8" s="163">
        <f>F9+F11+F17+F35</f>
        <v>0</v>
      </c>
      <c r="G8" s="149"/>
      <c r="H8" s="150">
        <f>H9+H11+H17+H35</f>
        <v>5.3914413316</v>
      </c>
      <c r="I8" s="149"/>
      <c r="J8" s="150">
        <f>J9+J11+J17+J35</f>
        <v>4.4549</v>
      </c>
      <c r="L8" s="132" t="s">
        <v>88</v>
      </c>
    </row>
    <row r="9" spans="2:12" s="130" customFormat="1" ht="12.75" customHeight="1">
      <c r="B9" s="171" t="s">
        <v>90</v>
      </c>
      <c r="C9" s="172"/>
      <c r="E9" s="164"/>
      <c r="F9" s="165">
        <f>F10</f>
        <v>0</v>
      </c>
      <c r="H9" s="138">
        <f>H10</f>
        <v>1.9989582704000002</v>
      </c>
      <c r="J9" s="138">
        <f>J10</f>
        <v>0</v>
      </c>
      <c r="L9" s="136" t="s">
        <v>91</v>
      </c>
    </row>
    <row r="10" spans="1:13" s="16" customFormat="1" ht="12.75" customHeight="1">
      <c r="A10" s="151" t="s">
        <v>91</v>
      </c>
      <c r="B10" s="173" t="s">
        <v>201</v>
      </c>
      <c r="C10" s="174" t="s">
        <v>92</v>
      </c>
      <c r="D10" s="151">
        <f>4.07+5.55</f>
        <v>9.620000000000001</v>
      </c>
      <c r="E10" s="188"/>
      <c r="F10" s="166">
        <f>E10*D10</f>
        <v>0</v>
      </c>
      <c r="G10" s="153">
        <v>0.20779192</v>
      </c>
      <c r="H10" s="152">
        <f>D10*G10</f>
        <v>1.9989582704000002</v>
      </c>
      <c r="I10" s="153">
        <v>0</v>
      </c>
      <c r="J10" s="152">
        <f>D10*I10</f>
        <v>0</v>
      </c>
      <c r="K10" s="154">
        <v>4</v>
      </c>
      <c r="L10" s="16" t="s">
        <v>10</v>
      </c>
      <c r="M10" s="187"/>
    </row>
    <row r="11" spans="2:13" s="130" customFormat="1" ht="12.75" customHeight="1">
      <c r="B11" s="171" t="s">
        <v>93</v>
      </c>
      <c r="C11" s="172"/>
      <c r="E11" s="190"/>
      <c r="F11" s="165">
        <f>SUM(F12:F16)</f>
        <v>0</v>
      </c>
      <c r="H11" s="138">
        <f>SUM(H12:H15)</f>
        <v>3.1417176332</v>
      </c>
      <c r="J11" s="138">
        <f>SUM(J12:J15)</f>
        <v>0</v>
      </c>
      <c r="L11" s="136" t="s">
        <v>91</v>
      </c>
      <c r="M11" s="187"/>
    </row>
    <row r="12" spans="1:13" s="16" customFormat="1" ht="24" customHeight="1">
      <c r="A12" s="151" t="s">
        <v>10</v>
      </c>
      <c r="B12" s="173" t="s">
        <v>94</v>
      </c>
      <c r="C12" s="174" t="s">
        <v>92</v>
      </c>
      <c r="D12" s="151">
        <v>45.2</v>
      </c>
      <c r="E12" s="188"/>
      <c r="F12" s="166">
        <f>ROUND(D12*E12,3)</f>
        <v>0</v>
      </c>
      <c r="G12" s="153">
        <v>0.039060162</v>
      </c>
      <c r="H12" s="152">
        <f>D12*G12</f>
        <v>1.7655193224000003</v>
      </c>
      <c r="I12" s="153">
        <v>0</v>
      </c>
      <c r="J12" s="152">
        <f>D12*I12</f>
        <v>0</v>
      </c>
      <c r="K12" s="154">
        <v>4</v>
      </c>
      <c r="L12" s="16" t="s">
        <v>10</v>
      </c>
      <c r="M12" s="187"/>
    </row>
    <row r="13" spans="1:13" s="16" customFormat="1" ht="12.75" customHeight="1">
      <c r="A13" s="151" t="s">
        <v>89</v>
      </c>
      <c r="B13" s="173" t="s">
        <v>95</v>
      </c>
      <c r="C13" s="174" t="s">
        <v>92</v>
      </c>
      <c r="D13" s="151">
        <v>27.3</v>
      </c>
      <c r="E13" s="188"/>
      <c r="F13" s="166">
        <f>ROUND(D13*E13,3)</f>
        <v>0</v>
      </c>
      <c r="G13" s="153">
        <v>0.0392101</v>
      </c>
      <c r="H13" s="152">
        <f>D13*G13</f>
        <v>1.07043573</v>
      </c>
      <c r="I13" s="153">
        <v>0</v>
      </c>
      <c r="J13" s="152">
        <f>D13*I13</f>
        <v>0</v>
      </c>
      <c r="K13" s="154">
        <v>4</v>
      </c>
      <c r="L13" s="16" t="s">
        <v>10</v>
      </c>
      <c r="M13" s="187"/>
    </row>
    <row r="14" spans="1:13" s="16" customFormat="1" ht="12.75" customHeight="1">
      <c r="A14" s="151" t="s">
        <v>96</v>
      </c>
      <c r="B14" s="173" t="s">
        <v>97</v>
      </c>
      <c r="C14" s="174" t="s">
        <v>92</v>
      </c>
      <c r="D14" s="151">
        <v>1.2</v>
      </c>
      <c r="E14" s="188"/>
      <c r="F14" s="166">
        <f>ROUND(D14*E14,3)</f>
        <v>0</v>
      </c>
      <c r="G14" s="153">
        <v>0.211485484</v>
      </c>
      <c r="H14" s="152">
        <f>D14*G14</f>
        <v>0.2537825808</v>
      </c>
      <c r="I14" s="153">
        <v>0</v>
      </c>
      <c r="J14" s="152">
        <f>D14*I14</f>
        <v>0</v>
      </c>
      <c r="K14" s="154">
        <v>4</v>
      </c>
      <c r="L14" s="16" t="s">
        <v>10</v>
      </c>
      <c r="M14" s="187"/>
    </row>
    <row r="15" spans="1:13" s="16" customFormat="1" ht="12.75" customHeight="1">
      <c r="A15" s="151" t="s">
        <v>98</v>
      </c>
      <c r="B15" s="173" t="s">
        <v>99</v>
      </c>
      <c r="C15" s="174" t="s">
        <v>92</v>
      </c>
      <c r="D15" s="151">
        <v>11.3</v>
      </c>
      <c r="E15" s="188"/>
      <c r="F15" s="166">
        <f>ROUND(D15*E15,3)</f>
        <v>0</v>
      </c>
      <c r="G15" s="153">
        <v>0.0046</v>
      </c>
      <c r="H15" s="152">
        <f>D15*G15</f>
        <v>0.051980000000000005</v>
      </c>
      <c r="I15" s="153">
        <v>0</v>
      </c>
      <c r="J15" s="152">
        <f>D15*I15</f>
        <v>0</v>
      </c>
      <c r="K15" s="154">
        <v>4</v>
      </c>
      <c r="L15" s="16" t="s">
        <v>10</v>
      </c>
      <c r="M15" s="187"/>
    </row>
    <row r="16" spans="1:13" s="16" customFormat="1" ht="12.75" customHeight="1">
      <c r="A16" s="151">
        <v>6</v>
      </c>
      <c r="B16" s="173" t="s">
        <v>192</v>
      </c>
      <c r="C16" s="174" t="s">
        <v>102</v>
      </c>
      <c r="D16" s="151">
        <v>0.55</v>
      </c>
      <c r="E16" s="188"/>
      <c r="F16" s="166">
        <f>ROUND(D16*E16,3)</f>
        <v>0</v>
      </c>
      <c r="G16" s="153"/>
      <c r="H16" s="152"/>
      <c r="I16" s="153"/>
      <c r="J16" s="152"/>
      <c r="K16" s="154"/>
      <c r="M16" s="187"/>
    </row>
    <row r="17" spans="2:13" s="130" customFormat="1" ht="12.75" customHeight="1">
      <c r="B17" s="171" t="s">
        <v>100</v>
      </c>
      <c r="C17" s="172"/>
      <c r="E17" s="190"/>
      <c r="F17" s="165">
        <f>SUM(F18:F34)</f>
        <v>0</v>
      </c>
      <c r="H17" s="138">
        <f>SUM(H18:H32)</f>
        <v>0.250765428</v>
      </c>
      <c r="J17" s="138">
        <f>SUM(J18:J32)</f>
        <v>4.4549</v>
      </c>
      <c r="L17" s="136" t="s">
        <v>91</v>
      </c>
      <c r="M17" s="187"/>
    </row>
    <row r="18" spans="1:13" s="16" customFormat="1" ht="12.75" customHeight="1">
      <c r="A18" s="151">
        <v>7</v>
      </c>
      <c r="B18" s="173" t="s">
        <v>101</v>
      </c>
      <c r="C18" s="174" t="s">
        <v>102</v>
      </c>
      <c r="D18" s="151">
        <v>0.5</v>
      </c>
      <c r="E18" s="188"/>
      <c r="F18" s="166">
        <f aca="true" t="shared" si="0" ref="F18:F34">ROUND(D18*E18,3)</f>
        <v>0</v>
      </c>
      <c r="G18" s="153">
        <v>0.046811808</v>
      </c>
      <c r="H18" s="152">
        <f aca="true" t="shared" si="1" ref="H18:H32">D18*G18</f>
        <v>0.023405904</v>
      </c>
      <c r="I18" s="153">
        <v>2.385</v>
      </c>
      <c r="J18" s="152">
        <f aca="true" t="shared" si="2" ref="J18:J32">D18*I18</f>
        <v>1.1925</v>
      </c>
      <c r="K18" s="154">
        <v>4</v>
      </c>
      <c r="L18" s="16" t="s">
        <v>10</v>
      </c>
      <c r="M18" s="187"/>
    </row>
    <row r="19" spans="1:13" s="16" customFormat="1" ht="22.5" customHeight="1">
      <c r="A19" s="151">
        <v>8</v>
      </c>
      <c r="B19" s="173" t="s">
        <v>103</v>
      </c>
      <c r="C19" s="174" t="s">
        <v>92</v>
      </c>
      <c r="D19" s="151">
        <f>D15</f>
        <v>11.3</v>
      </c>
      <c r="E19" s="188"/>
      <c r="F19" s="166">
        <f t="shared" si="0"/>
        <v>0</v>
      </c>
      <c r="G19" s="153">
        <v>0</v>
      </c>
      <c r="H19" s="152">
        <f t="shared" si="1"/>
        <v>0</v>
      </c>
      <c r="I19" s="153">
        <v>0.065</v>
      </c>
      <c r="J19" s="152">
        <f t="shared" si="2"/>
        <v>0.7345</v>
      </c>
      <c r="K19" s="154">
        <v>4</v>
      </c>
      <c r="L19" s="16" t="s">
        <v>10</v>
      </c>
      <c r="M19" s="187"/>
    </row>
    <row r="20" spans="1:13" s="16" customFormat="1" ht="12.75" customHeight="1">
      <c r="A20" s="151">
        <v>9</v>
      </c>
      <c r="B20" s="173" t="s">
        <v>104</v>
      </c>
      <c r="C20" s="174" t="s">
        <v>105</v>
      </c>
      <c r="D20" s="151">
        <v>4.5</v>
      </c>
      <c r="E20" s="188"/>
      <c r="F20" s="166">
        <f t="shared" si="0"/>
        <v>0</v>
      </c>
      <c r="G20" s="153">
        <v>0.014586288</v>
      </c>
      <c r="H20" s="152">
        <f t="shared" si="1"/>
        <v>0.065638296</v>
      </c>
      <c r="I20" s="153">
        <v>0.013</v>
      </c>
      <c r="J20" s="152">
        <f t="shared" si="2"/>
        <v>0.058499999999999996</v>
      </c>
      <c r="K20" s="154">
        <v>4</v>
      </c>
      <c r="L20" s="16" t="s">
        <v>10</v>
      </c>
      <c r="M20" s="187"/>
    </row>
    <row r="21" spans="1:13" s="16" customFormat="1" ht="12.75" customHeight="1">
      <c r="A21" s="151">
        <v>10</v>
      </c>
      <c r="B21" s="173" t="s">
        <v>106</v>
      </c>
      <c r="C21" s="174" t="s">
        <v>105</v>
      </c>
      <c r="D21" s="151">
        <v>3.5</v>
      </c>
      <c r="E21" s="188"/>
      <c r="F21" s="166">
        <f t="shared" si="0"/>
        <v>0</v>
      </c>
      <c r="G21" s="153">
        <v>0.022218648</v>
      </c>
      <c r="H21" s="152">
        <f t="shared" si="1"/>
        <v>0.077765268</v>
      </c>
      <c r="I21" s="153">
        <v>0.037</v>
      </c>
      <c r="J21" s="152">
        <f t="shared" si="2"/>
        <v>0.1295</v>
      </c>
      <c r="K21" s="154">
        <v>4</v>
      </c>
      <c r="L21" s="16" t="s">
        <v>10</v>
      </c>
      <c r="M21" s="187"/>
    </row>
    <row r="22" spans="1:13" s="16" customFormat="1" ht="24.75" customHeight="1">
      <c r="A22" s="151">
        <v>11</v>
      </c>
      <c r="B22" s="173" t="s">
        <v>107</v>
      </c>
      <c r="C22" s="174" t="s">
        <v>105</v>
      </c>
      <c r="D22" s="151">
        <v>4.5</v>
      </c>
      <c r="E22" s="188"/>
      <c r="F22" s="166">
        <f t="shared" si="0"/>
        <v>0</v>
      </c>
      <c r="G22" s="153">
        <v>0.01865688</v>
      </c>
      <c r="H22" s="152">
        <f t="shared" si="1"/>
        <v>0.08395596</v>
      </c>
      <c r="I22" s="153">
        <v>0.007</v>
      </c>
      <c r="J22" s="152">
        <f t="shared" si="2"/>
        <v>0.0315</v>
      </c>
      <c r="K22" s="154">
        <v>4</v>
      </c>
      <c r="L22" s="16" t="s">
        <v>10</v>
      </c>
      <c r="M22" s="187"/>
    </row>
    <row r="23" spans="1:13" s="16" customFormat="1" ht="24.75" customHeight="1">
      <c r="A23" s="151">
        <v>12</v>
      </c>
      <c r="B23" s="173" t="s">
        <v>191</v>
      </c>
      <c r="C23" s="174" t="s">
        <v>105</v>
      </c>
      <c r="D23" s="151">
        <v>1.8</v>
      </c>
      <c r="E23" s="188"/>
      <c r="F23" s="166">
        <f t="shared" si="0"/>
        <v>0</v>
      </c>
      <c r="G23" s="153"/>
      <c r="H23" s="152"/>
      <c r="I23" s="153"/>
      <c r="J23" s="152"/>
      <c r="K23" s="154"/>
      <c r="M23" s="187"/>
    </row>
    <row r="24" spans="1:13" s="16" customFormat="1" ht="26.25" customHeight="1">
      <c r="A24" s="151">
        <v>13</v>
      </c>
      <c r="B24" s="173" t="s">
        <v>108</v>
      </c>
      <c r="C24" s="174" t="s">
        <v>92</v>
      </c>
      <c r="D24" s="151">
        <f>D12</f>
        <v>45.2</v>
      </c>
      <c r="E24" s="188"/>
      <c r="F24" s="166">
        <f t="shared" si="0"/>
        <v>0</v>
      </c>
      <c r="G24" s="153">
        <v>0</v>
      </c>
      <c r="H24" s="152">
        <f t="shared" si="1"/>
        <v>0</v>
      </c>
      <c r="I24" s="153">
        <v>0.01</v>
      </c>
      <c r="J24" s="152">
        <f t="shared" si="2"/>
        <v>0.452</v>
      </c>
      <c r="K24" s="154">
        <v>4</v>
      </c>
      <c r="L24" s="16" t="s">
        <v>10</v>
      </c>
      <c r="M24" s="187"/>
    </row>
    <row r="25" spans="1:13" s="16" customFormat="1" ht="12.75" customHeight="1">
      <c r="A25" s="151">
        <v>14</v>
      </c>
      <c r="B25" s="173" t="s">
        <v>109</v>
      </c>
      <c r="C25" s="174" t="s">
        <v>92</v>
      </c>
      <c r="D25" s="151">
        <v>27.3</v>
      </c>
      <c r="E25" s="188"/>
      <c r="F25" s="166">
        <f t="shared" si="0"/>
        <v>0</v>
      </c>
      <c r="G25" s="153">
        <v>0</v>
      </c>
      <c r="H25" s="152">
        <f t="shared" si="1"/>
        <v>0</v>
      </c>
      <c r="I25" s="153">
        <v>0.068</v>
      </c>
      <c r="J25" s="152">
        <f t="shared" si="2"/>
        <v>1.8564000000000003</v>
      </c>
      <c r="K25" s="154">
        <v>4</v>
      </c>
      <c r="L25" s="16" t="s">
        <v>10</v>
      </c>
      <c r="M25" s="187"/>
    </row>
    <row r="26" spans="1:13" s="16" customFormat="1" ht="12.75" customHeight="1">
      <c r="A26" s="151">
        <v>15</v>
      </c>
      <c r="B26" s="173" t="s">
        <v>110</v>
      </c>
      <c r="C26" s="174" t="s">
        <v>111</v>
      </c>
      <c r="D26" s="151">
        <v>4.491</v>
      </c>
      <c r="E26" s="188"/>
      <c r="F26" s="166">
        <f t="shared" si="0"/>
        <v>0</v>
      </c>
      <c r="G26" s="153">
        <v>0</v>
      </c>
      <c r="H26" s="152">
        <f t="shared" si="1"/>
        <v>0</v>
      </c>
      <c r="I26" s="153">
        <v>0</v>
      </c>
      <c r="J26" s="152">
        <f t="shared" si="2"/>
        <v>0</v>
      </c>
      <c r="K26" s="154">
        <v>4</v>
      </c>
      <c r="L26" s="16" t="s">
        <v>10</v>
      </c>
      <c r="M26" s="187"/>
    </row>
    <row r="27" spans="1:13" s="16" customFormat="1" ht="12.75" customHeight="1">
      <c r="A27" s="151">
        <v>16</v>
      </c>
      <c r="B27" s="173" t="s">
        <v>112</v>
      </c>
      <c r="C27" s="174" t="s">
        <v>111</v>
      </c>
      <c r="D27" s="151">
        <v>4.491</v>
      </c>
      <c r="E27" s="188"/>
      <c r="F27" s="166">
        <f t="shared" si="0"/>
        <v>0</v>
      </c>
      <c r="G27" s="153">
        <v>0</v>
      </c>
      <c r="H27" s="152">
        <f t="shared" si="1"/>
        <v>0</v>
      </c>
      <c r="I27" s="153">
        <v>0</v>
      </c>
      <c r="J27" s="152">
        <f t="shared" si="2"/>
        <v>0</v>
      </c>
      <c r="K27" s="154">
        <v>4</v>
      </c>
      <c r="L27" s="16" t="s">
        <v>10</v>
      </c>
      <c r="M27" s="187"/>
    </row>
    <row r="28" spans="1:13" s="16" customFormat="1" ht="12.75" customHeight="1">
      <c r="A28" s="151">
        <v>17</v>
      </c>
      <c r="B28" s="173" t="s">
        <v>113</v>
      </c>
      <c r="C28" s="174" t="s">
        <v>111</v>
      </c>
      <c r="D28" s="151">
        <v>4.491</v>
      </c>
      <c r="E28" s="188"/>
      <c r="F28" s="166">
        <f t="shared" si="0"/>
        <v>0</v>
      </c>
      <c r="G28" s="153">
        <v>0</v>
      </c>
      <c r="H28" s="152">
        <f t="shared" si="1"/>
        <v>0</v>
      </c>
      <c r="I28" s="153">
        <v>0</v>
      </c>
      <c r="J28" s="152">
        <f t="shared" si="2"/>
        <v>0</v>
      </c>
      <c r="K28" s="154">
        <v>4</v>
      </c>
      <c r="L28" s="16" t="s">
        <v>10</v>
      </c>
      <c r="M28" s="187"/>
    </row>
    <row r="29" spans="1:13" s="16" customFormat="1" ht="12.75" customHeight="1">
      <c r="A29" s="151">
        <v>18</v>
      </c>
      <c r="B29" s="173" t="s">
        <v>114</v>
      </c>
      <c r="C29" s="174" t="s">
        <v>111</v>
      </c>
      <c r="D29" s="151">
        <v>4.491</v>
      </c>
      <c r="E29" s="188"/>
      <c r="F29" s="166">
        <f t="shared" si="0"/>
        <v>0</v>
      </c>
      <c r="G29" s="153">
        <v>0</v>
      </c>
      <c r="H29" s="152">
        <f t="shared" si="1"/>
        <v>0</v>
      </c>
      <c r="I29" s="153">
        <v>0</v>
      </c>
      <c r="J29" s="152">
        <f t="shared" si="2"/>
        <v>0</v>
      </c>
      <c r="K29" s="154">
        <v>4</v>
      </c>
      <c r="L29" s="16" t="s">
        <v>10</v>
      </c>
      <c r="M29" s="187"/>
    </row>
    <row r="30" spans="1:13" s="16" customFormat="1" ht="12.75" customHeight="1">
      <c r="A30" s="151">
        <v>19</v>
      </c>
      <c r="B30" s="173" t="s">
        <v>115</v>
      </c>
      <c r="C30" s="174" t="s">
        <v>111</v>
      </c>
      <c r="D30" s="151">
        <v>4.491</v>
      </c>
      <c r="E30" s="188"/>
      <c r="F30" s="166">
        <f t="shared" si="0"/>
        <v>0</v>
      </c>
      <c r="G30" s="153">
        <v>0</v>
      </c>
      <c r="H30" s="152">
        <f t="shared" si="1"/>
        <v>0</v>
      </c>
      <c r="I30" s="153">
        <v>0</v>
      </c>
      <c r="J30" s="152">
        <f t="shared" si="2"/>
        <v>0</v>
      </c>
      <c r="K30" s="154">
        <v>4</v>
      </c>
      <c r="L30" s="16" t="s">
        <v>10</v>
      </c>
      <c r="M30" s="187"/>
    </row>
    <row r="31" spans="1:13" s="16" customFormat="1" ht="12.75" customHeight="1">
      <c r="A31" s="151">
        <v>20</v>
      </c>
      <c r="B31" s="173" t="s">
        <v>116</v>
      </c>
      <c r="C31" s="174" t="s">
        <v>111</v>
      </c>
      <c r="D31" s="151">
        <v>4.491</v>
      </c>
      <c r="E31" s="188"/>
      <c r="F31" s="166">
        <f t="shared" si="0"/>
        <v>0</v>
      </c>
      <c r="G31" s="153">
        <v>0</v>
      </c>
      <c r="H31" s="152">
        <f t="shared" si="1"/>
        <v>0</v>
      </c>
      <c r="I31" s="153">
        <v>0</v>
      </c>
      <c r="J31" s="152">
        <f t="shared" si="2"/>
        <v>0</v>
      </c>
      <c r="K31" s="154">
        <v>4</v>
      </c>
      <c r="L31" s="16" t="s">
        <v>10</v>
      </c>
      <c r="M31" s="187"/>
    </row>
    <row r="32" spans="1:13" s="16" customFormat="1" ht="12.75" customHeight="1">
      <c r="A32" s="151">
        <v>21</v>
      </c>
      <c r="B32" s="173" t="s">
        <v>117</v>
      </c>
      <c r="C32" s="174" t="s">
        <v>111</v>
      </c>
      <c r="D32" s="151">
        <v>4.491</v>
      </c>
      <c r="E32" s="188"/>
      <c r="F32" s="166">
        <f t="shared" si="0"/>
        <v>0</v>
      </c>
      <c r="G32" s="153">
        <v>0</v>
      </c>
      <c r="H32" s="152">
        <f t="shared" si="1"/>
        <v>0</v>
      </c>
      <c r="I32" s="153">
        <v>0</v>
      </c>
      <c r="J32" s="152">
        <f t="shared" si="2"/>
        <v>0</v>
      </c>
      <c r="K32" s="154">
        <v>4</v>
      </c>
      <c r="L32" s="16" t="s">
        <v>10</v>
      </c>
      <c r="M32" s="187"/>
    </row>
    <row r="33" spans="1:13" s="16" customFormat="1" ht="12.75" customHeight="1">
      <c r="A33" s="151">
        <v>22</v>
      </c>
      <c r="B33" s="173" t="s">
        <v>199</v>
      </c>
      <c r="C33" s="174" t="s">
        <v>125</v>
      </c>
      <c r="D33" s="151">
        <v>2</v>
      </c>
      <c r="E33" s="188"/>
      <c r="F33" s="166">
        <f t="shared" si="0"/>
        <v>0</v>
      </c>
      <c r="G33" s="153"/>
      <c r="H33" s="152"/>
      <c r="I33" s="153"/>
      <c r="J33" s="152"/>
      <c r="K33" s="154"/>
      <c r="M33" s="187"/>
    </row>
    <row r="34" spans="1:13" s="16" customFormat="1" ht="12.75" customHeight="1">
      <c r="A34" s="151">
        <v>23</v>
      </c>
      <c r="B34" s="173" t="s">
        <v>200</v>
      </c>
      <c r="C34" s="174" t="s">
        <v>125</v>
      </c>
      <c r="D34" s="151">
        <v>2</v>
      </c>
      <c r="E34" s="188"/>
      <c r="F34" s="166">
        <f t="shared" si="0"/>
        <v>0</v>
      </c>
      <c r="G34" s="153"/>
      <c r="H34" s="152"/>
      <c r="I34" s="153"/>
      <c r="J34" s="152"/>
      <c r="K34" s="154"/>
      <c r="M34" s="187"/>
    </row>
    <row r="35" spans="2:13" s="130" customFormat="1" ht="12.75" customHeight="1">
      <c r="B35" s="171" t="s">
        <v>118</v>
      </c>
      <c r="C35" s="172"/>
      <c r="E35" s="190"/>
      <c r="F35" s="165">
        <f>F36</f>
        <v>0</v>
      </c>
      <c r="H35" s="138">
        <f>H36</f>
        <v>0</v>
      </c>
      <c r="J35" s="138">
        <f>J36</f>
        <v>0</v>
      </c>
      <c r="L35" s="136" t="s">
        <v>91</v>
      </c>
      <c r="M35" s="187"/>
    </row>
    <row r="36" spans="1:13" s="16" customFormat="1" ht="12.75" customHeight="1">
      <c r="A36" s="151">
        <v>24</v>
      </c>
      <c r="B36" s="173" t="s">
        <v>119</v>
      </c>
      <c r="C36" s="174" t="s">
        <v>111</v>
      </c>
      <c r="D36" s="151">
        <v>3.892</v>
      </c>
      <c r="E36" s="188"/>
      <c r="F36" s="166">
        <f>ROUND(D36*E36,3)</f>
        <v>0</v>
      </c>
      <c r="G36" s="153">
        <v>0</v>
      </c>
      <c r="H36" s="152">
        <f>D36*G36</f>
        <v>0</v>
      </c>
      <c r="I36" s="153">
        <v>0</v>
      </c>
      <c r="J36" s="152">
        <f>D36*I36</f>
        <v>0</v>
      </c>
      <c r="K36" s="154">
        <v>4</v>
      </c>
      <c r="L36" s="16" t="s">
        <v>10</v>
      </c>
      <c r="M36" s="187"/>
    </row>
    <row r="37" spans="2:13" s="130" customFormat="1" ht="12.75" customHeight="1">
      <c r="B37" s="175" t="s">
        <v>120</v>
      </c>
      <c r="C37" s="172"/>
      <c r="E37" s="190"/>
      <c r="F37" s="163">
        <f>F38+F48+F58+F78+F82+F84+F90+F96+F101</f>
        <v>0</v>
      </c>
      <c r="H37" s="134" t="e">
        <f>#REF!+H38+H48+H58+H78+#REF!+H82+H84+H90+H96+H101</f>
        <v>#REF!</v>
      </c>
      <c r="J37" s="134" t="e">
        <f>#REF!+J38+J48+J58+J78+#REF!+J82+J84+J90+J96+J101</f>
        <v>#REF!</v>
      </c>
      <c r="L37" s="132" t="s">
        <v>88</v>
      </c>
      <c r="M37" s="187"/>
    </row>
    <row r="38" spans="2:13" s="130" customFormat="1" ht="12.75" customHeight="1">
      <c r="B38" s="171" t="s">
        <v>121</v>
      </c>
      <c r="C38" s="172"/>
      <c r="E38" s="190"/>
      <c r="F38" s="165">
        <f>SUM(F39:F47)</f>
        <v>0</v>
      </c>
      <c r="H38" s="138">
        <f>SUM(H39:H47)</f>
        <v>0.132031004484</v>
      </c>
      <c r="J38" s="138">
        <f>SUM(J39:J47)</f>
        <v>0</v>
      </c>
      <c r="L38" s="136" t="s">
        <v>91</v>
      </c>
      <c r="M38" s="187"/>
    </row>
    <row r="39" spans="1:13" s="16" customFormat="1" ht="12.75" customHeight="1">
      <c r="A39" s="151">
        <v>25</v>
      </c>
      <c r="B39" s="173" t="s">
        <v>122</v>
      </c>
      <c r="C39" s="174" t="s">
        <v>105</v>
      </c>
      <c r="D39" s="151">
        <v>2.5</v>
      </c>
      <c r="E39" s="188"/>
      <c r="F39" s="166">
        <f aca="true" t="shared" si="3" ref="F39:F47">ROUND(D39*E39,3)</f>
        <v>0</v>
      </c>
      <c r="G39" s="153">
        <v>0.025885660088</v>
      </c>
      <c r="H39" s="152">
        <f aca="true" t="shared" si="4" ref="H39:H47">D39*G39</f>
        <v>0.06471415022</v>
      </c>
      <c r="I39" s="153">
        <v>0</v>
      </c>
      <c r="J39" s="152">
        <f aca="true" t="shared" si="5" ref="J39:J47">D39*I39</f>
        <v>0</v>
      </c>
      <c r="K39" s="154">
        <v>16</v>
      </c>
      <c r="L39" s="16" t="s">
        <v>10</v>
      </c>
      <c r="M39" s="187"/>
    </row>
    <row r="40" spans="1:13" s="16" customFormat="1" ht="12.75" customHeight="1">
      <c r="A40" s="151">
        <v>26</v>
      </c>
      <c r="B40" s="173" t="s">
        <v>123</v>
      </c>
      <c r="C40" s="174" t="s">
        <v>105</v>
      </c>
      <c r="D40" s="151">
        <v>3</v>
      </c>
      <c r="E40" s="188"/>
      <c r="F40" s="166">
        <f t="shared" si="3"/>
        <v>0</v>
      </c>
      <c r="G40" s="153">
        <v>0.021306618088</v>
      </c>
      <c r="H40" s="152">
        <f t="shared" si="4"/>
        <v>0.063919854264</v>
      </c>
      <c r="I40" s="153">
        <v>0</v>
      </c>
      <c r="J40" s="152">
        <f t="shared" si="5"/>
        <v>0</v>
      </c>
      <c r="K40" s="154">
        <v>16</v>
      </c>
      <c r="L40" s="16" t="s">
        <v>10</v>
      </c>
      <c r="M40" s="187"/>
    </row>
    <row r="41" spans="1:13" s="16" customFormat="1" ht="12.75" customHeight="1">
      <c r="A41" s="151">
        <v>27</v>
      </c>
      <c r="B41" s="173" t="s">
        <v>124</v>
      </c>
      <c r="C41" s="174" t="s">
        <v>125</v>
      </c>
      <c r="D41" s="151">
        <v>3</v>
      </c>
      <c r="E41" s="188"/>
      <c r="F41" s="166">
        <f t="shared" si="3"/>
        <v>0</v>
      </c>
      <c r="G41" s="153">
        <v>0</v>
      </c>
      <c r="H41" s="152">
        <f t="shared" si="4"/>
        <v>0</v>
      </c>
      <c r="I41" s="153">
        <v>0</v>
      </c>
      <c r="J41" s="152">
        <f t="shared" si="5"/>
        <v>0</v>
      </c>
      <c r="K41" s="154">
        <v>16</v>
      </c>
      <c r="L41" s="16" t="s">
        <v>10</v>
      </c>
      <c r="M41" s="187"/>
    </row>
    <row r="42" spans="1:13" s="16" customFormat="1" ht="12.75" customHeight="1">
      <c r="A42" s="151">
        <v>28</v>
      </c>
      <c r="B42" s="173" t="s">
        <v>126</v>
      </c>
      <c r="C42" s="174" t="s">
        <v>125</v>
      </c>
      <c r="D42" s="151">
        <v>2</v>
      </c>
      <c r="E42" s="188"/>
      <c r="F42" s="166">
        <f t="shared" si="3"/>
        <v>0</v>
      </c>
      <c r="G42" s="153">
        <v>0</v>
      </c>
      <c r="H42" s="152">
        <f t="shared" si="4"/>
        <v>0</v>
      </c>
      <c r="I42" s="153">
        <v>0</v>
      </c>
      <c r="J42" s="152">
        <f t="shared" si="5"/>
        <v>0</v>
      </c>
      <c r="K42" s="154">
        <v>16</v>
      </c>
      <c r="L42" s="16" t="s">
        <v>10</v>
      </c>
      <c r="M42" s="187"/>
    </row>
    <row r="43" spans="1:13" s="16" customFormat="1" ht="12.75" customHeight="1">
      <c r="A43" s="151">
        <v>29</v>
      </c>
      <c r="B43" s="173" t="s">
        <v>127</v>
      </c>
      <c r="C43" s="174" t="s">
        <v>125</v>
      </c>
      <c r="D43" s="151">
        <v>2</v>
      </c>
      <c r="E43" s="188"/>
      <c r="F43" s="166">
        <f t="shared" si="3"/>
        <v>0</v>
      </c>
      <c r="G43" s="153">
        <v>0.00037</v>
      </c>
      <c r="H43" s="152">
        <f t="shared" si="4"/>
        <v>0.00074</v>
      </c>
      <c r="I43" s="153">
        <v>0</v>
      </c>
      <c r="J43" s="152">
        <f t="shared" si="5"/>
        <v>0</v>
      </c>
      <c r="K43" s="154">
        <v>16</v>
      </c>
      <c r="L43" s="16" t="s">
        <v>10</v>
      </c>
      <c r="M43" s="187"/>
    </row>
    <row r="44" spans="1:13" s="16" customFormat="1" ht="12.75" customHeight="1">
      <c r="A44" s="151">
        <v>30</v>
      </c>
      <c r="B44" s="173" t="s">
        <v>128</v>
      </c>
      <c r="C44" s="174" t="s">
        <v>125</v>
      </c>
      <c r="D44" s="151">
        <v>2</v>
      </c>
      <c r="E44" s="188"/>
      <c r="F44" s="166">
        <f t="shared" si="3"/>
        <v>0</v>
      </c>
      <c r="G44" s="153">
        <v>0.0004685</v>
      </c>
      <c r="H44" s="152">
        <f t="shared" si="4"/>
        <v>0.000937</v>
      </c>
      <c r="I44" s="153">
        <v>0</v>
      </c>
      <c r="J44" s="152">
        <f t="shared" si="5"/>
        <v>0</v>
      </c>
      <c r="K44" s="154">
        <v>16</v>
      </c>
      <c r="L44" s="16" t="s">
        <v>10</v>
      </c>
      <c r="M44" s="187"/>
    </row>
    <row r="45" spans="1:13" s="16" customFormat="1" ht="12.75" customHeight="1">
      <c r="A45" s="151">
        <v>31</v>
      </c>
      <c r="B45" s="173" t="s">
        <v>129</v>
      </c>
      <c r="C45" s="174" t="s">
        <v>125</v>
      </c>
      <c r="D45" s="151">
        <v>4</v>
      </c>
      <c r="E45" s="188"/>
      <c r="F45" s="166">
        <f t="shared" si="3"/>
        <v>0</v>
      </c>
      <c r="G45" s="153">
        <v>0.00043</v>
      </c>
      <c r="H45" s="152">
        <f t="shared" si="4"/>
        <v>0.00172</v>
      </c>
      <c r="I45" s="153">
        <v>0</v>
      </c>
      <c r="J45" s="152">
        <f t="shared" si="5"/>
        <v>0</v>
      </c>
      <c r="K45" s="154">
        <v>16</v>
      </c>
      <c r="L45" s="16" t="s">
        <v>10</v>
      </c>
      <c r="M45" s="187"/>
    </row>
    <row r="46" spans="1:13" s="16" customFormat="1" ht="12.75" customHeight="1">
      <c r="A46" s="151">
        <v>32</v>
      </c>
      <c r="B46" s="173" t="s">
        <v>130</v>
      </c>
      <c r="C46" s="174" t="s">
        <v>105</v>
      </c>
      <c r="D46" s="151">
        <v>5.5</v>
      </c>
      <c r="E46" s="188"/>
      <c r="F46" s="166">
        <f t="shared" si="3"/>
        <v>0</v>
      </c>
      <c r="G46" s="153">
        <v>0</v>
      </c>
      <c r="H46" s="152">
        <f t="shared" si="4"/>
        <v>0</v>
      </c>
      <c r="I46" s="153">
        <v>0</v>
      </c>
      <c r="J46" s="152">
        <f t="shared" si="5"/>
        <v>0</v>
      </c>
      <c r="K46" s="154">
        <v>16</v>
      </c>
      <c r="L46" s="16" t="s">
        <v>10</v>
      </c>
      <c r="M46" s="187"/>
    </row>
    <row r="47" spans="1:13" s="16" customFormat="1" ht="12.75" customHeight="1">
      <c r="A47" s="151">
        <v>33</v>
      </c>
      <c r="B47" s="173" t="s">
        <v>131</v>
      </c>
      <c r="C47" s="174" t="s">
        <v>111</v>
      </c>
      <c r="D47" s="151">
        <v>0.067</v>
      </c>
      <c r="E47" s="188"/>
      <c r="F47" s="166">
        <f t="shared" si="3"/>
        <v>0</v>
      </c>
      <c r="G47" s="153">
        <v>0</v>
      </c>
      <c r="H47" s="152">
        <f t="shared" si="4"/>
        <v>0</v>
      </c>
      <c r="I47" s="153">
        <v>0</v>
      </c>
      <c r="J47" s="152">
        <f t="shared" si="5"/>
        <v>0</v>
      </c>
      <c r="K47" s="154">
        <v>16</v>
      </c>
      <c r="L47" s="16" t="s">
        <v>10</v>
      </c>
      <c r="M47" s="187"/>
    </row>
    <row r="48" spans="2:13" s="130" customFormat="1" ht="12.75" customHeight="1">
      <c r="B48" s="171" t="s">
        <v>132</v>
      </c>
      <c r="C48" s="172"/>
      <c r="E48" s="190"/>
      <c r="F48" s="165">
        <f>SUM(F49:F57)</f>
        <v>0</v>
      </c>
      <c r="H48" s="138">
        <f>SUM(H49:H57)</f>
        <v>0.012766947</v>
      </c>
      <c r="J48" s="138">
        <f>SUM(J49:J57)</f>
        <v>0</v>
      </c>
      <c r="L48" s="136" t="s">
        <v>91</v>
      </c>
      <c r="M48" s="187"/>
    </row>
    <row r="49" spans="1:13" s="16" customFormat="1" ht="12.75" customHeight="1">
      <c r="A49" s="151">
        <v>34</v>
      </c>
      <c r="B49" s="173" t="s">
        <v>133</v>
      </c>
      <c r="C49" s="174" t="s">
        <v>105</v>
      </c>
      <c r="D49" s="151">
        <v>6.5</v>
      </c>
      <c r="E49" s="188"/>
      <c r="F49" s="166">
        <f aca="true" t="shared" si="6" ref="F49:F57">ROUND(D49*E49,3)</f>
        <v>0</v>
      </c>
      <c r="G49" s="153">
        <v>0.000446902</v>
      </c>
      <c r="H49" s="152">
        <f aca="true" t="shared" si="7" ref="H49:H57">D49*G49</f>
        <v>0.002904863</v>
      </c>
      <c r="I49" s="153">
        <v>0</v>
      </c>
      <c r="J49" s="152">
        <f aca="true" t="shared" si="8" ref="J49:J57">D49*I49</f>
        <v>0</v>
      </c>
      <c r="K49" s="154">
        <v>16</v>
      </c>
      <c r="L49" s="16" t="s">
        <v>10</v>
      </c>
      <c r="M49" s="187"/>
    </row>
    <row r="50" spans="1:13" s="16" customFormat="1" ht="12.75" customHeight="1">
      <c r="A50" s="151">
        <v>35</v>
      </c>
      <c r="B50" s="173" t="s">
        <v>134</v>
      </c>
      <c r="C50" s="174" t="s">
        <v>125</v>
      </c>
      <c r="D50" s="151">
        <v>7</v>
      </c>
      <c r="E50" s="188"/>
      <c r="F50" s="166">
        <f t="shared" si="6"/>
        <v>0</v>
      </c>
      <c r="G50" s="153">
        <v>6.7692E-05</v>
      </c>
      <c r="H50" s="152">
        <f t="shared" si="7"/>
        <v>0.000473844</v>
      </c>
      <c r="I50" s="153">
        <v>0</v>
      </c>
      <c r="J50" s="152">
        <f t="shared" si="8"/>
        <v>0</v>
      </c>
      <c r="K50" s="154">
        <v>16</v>
      </c>
      <c r="L50" s="16" t="s">
        <v>10</v>
      </c>
      <c r="M50" s="187"/>
    </row>
    <row r="51" spans="1:13" s="16" customFormat="1" ht="12.75" customHeight="1">
      <c r="A51" s="151">
        <v>36</v>
      </c>
      <c r="B51" s="173" t="s">
        <v>135</v>
      </c>
      <c r="C51" s="174" t="s">
        <v>105</v>
      </c>
      <c r="D51" s="151">
        <v>4.5</v>
      </c>
      <c r="E51" s="188"/>
      <c r="F51" s="166">
        <f t="shared" si="6"/>
        <v>0</v>
      </c>
      <c r="G51" s="153">
        <v>0.00013072</v>
      </c>
      <c r="H51" s="152">
        <f t="shared" si="7"/>
        <v>0.00058824</v>
      </c>
      <c r="I51" s="153">
        <v>0</v>
      </c>
      <c r="J51" s="152">
        <f t="shared" si="8"/>
        <v>0</v>
      </c>
      <c r="K51" s="154">
        <v>16</v>
      </c>
      <c r="L51" s="16" t="s">
        <v>10</v>
      </c>
      <c r="M51" s="187"/>
    </row>
    <row r="52" spans="1:13" s="16" customFormat="1" ht="12.75" customHeight="1">
      <c r="A52" s="151">
        <v>37</v>
      </c>
      <c r="B52" s="173" t="s">
        <v>136</v>
      </c>
      <c r="C52" s="174" t="s">
        <v>125</v>
      </c>
      <c r="D52" s="151">
        <v>8</v>
      </c>
      <c r="E52" s="188"/>
      <c r="F52" s="166">
        <f t="shared" si="6"/>
        <v>0</v>
      </c>
      <c r="G52" s="153">
        <v>0</v>
      </c>
      <c r="H52" s="152">
        <f t="shared" si="7"/>
        <v>0</v>
      </c>
      <c r="I52" s="153">
        <v>0</v>
      </c>
      <c r="J52" s="152">
        <f t="shared" si="8"/>
        <v>0</v>
      </c>
      <c r="K52" s="154">
        <v>16</v>
      </c>
      <c r="L52" s="16" t="s">
        <v>10</v>
      </c>
      <c r="M52" s="187"/>
    </row>
    <row r="53" spans="1:13" s="16" customFormat="1" ht="12.75" customHeight="1">
      <c r="A53" s="151">
        <v>38</v>
      </c>
      <c r="B53" s="173" t="s">
        <v>193</v>
      </c>
      <c r="C53" s="174" t="s">
        <v>125</v>
      </c>
      <c r="D53" s="151">
        <v>8</v>
      </c>
      <c r="E53" s="188"/>
      <c r="F53" s="166">
        <f t="shared" si="6"/>
        <v>0</v>
      </c>
      <c r="G53" s="153">
        <v>0</v>
      </c>
      <c r="H53" s="152">
        <f t="shared" si="7"/>
        <v>0</v>
      </c>
      <c r="I53" s="153">
        <v>0</v>
      </c>
      <c r="J53" s="152">
        <f t="shared" si="8"/>
        <v>0</v>
      </c>
      <c r="K53" s="154">
        <v>16</v>
      </c>
      <c r="L53" s="16" t="s">
        <v>10</v>
      </c>
      <c r="M53" s="187"/>
    </row>
    <row r="54" spans="1:13" s="16" customFormat="1" ht="24" customHeight="1">
      <c r="A54" s="151">
        <v>39</v>
      </c>
      <c r="B54" s="173" t="s">
        <v>137</v>
      </c>
      <c r="C54" s="174" t="s">
        <v>125</v>
      </c>
      <c r="D54" s="151">
        <v>2</v>
      </c>
      <c r="E54" s="188"/>
      <c r="F54" s="166">
        <f t="shared" si="6"/>
        <v>0</v>
      </c>
      <c r="G54" s="153">
        <v>2E-05</v>
      </c>
      <c r="H54" s="152">
        <f t="shared" si="7"/>
        <v>4E-05</v>
      </c>
      <c r="I54" s="153">
        <v>0</v>
      </c>
      <c r="J54" s="152">
        <f t="shared" si="8"/>
        <v>0</v>
      </c>
      <c r="K54" s="154">
        <v>16</v>
      </c>
      <c r="L54" s="16" t="s">
        <v>10</v>
      </c>
      <c r="M54" s="187"/>
    </row>
    <row r="55" spans="1:13" s="16" customFormat="1" ht="12.75" customHeight="1">
      <c r="A55" s="151">
        <v>40</v>
      </c>
      <c r="B55" s="176" t="s">
        <v>138</v>
      </c>
      <c r="C55" s="177" t="s">
        <v>125</v>
      </c>
      <c r="D55" s="155">
        <v>2</v>
      </c>
      <c r="E55" s="189"/>
      <c r="F55" s="167">
        <f t="shared" si="6"/>
        <v>0</v>
      </c>
      <c r="G55" s="158">
        <v>0.00298</v>
      </c>
      <c r="H55" s="157">
        <f t="shared" si="7"/>
        <v>0.00596</v>
      </c>
      <c r="I55" s="158">
        <v>0</v>
      </c>
      <c r="J55" s="157">
        <f t="shared" si="8"/>
        <v>0</v>
      </c>
      <c r="K55" s="159">
        <v>32</v>
      </c>
      <c r="L55" s="156" t="s">
        <v>10</v>
      </c>
      <c r="M55" s="187"/>
    </row>
    <row r="56" spans="1:13" s="16" customFormat="1" ht="12.75" customHeight="1">
      <c r="A56" s="151">
        <v>41</v>
      </c>
      <c r="B56" s="173" t="s">
        <v>139</v>
      </c>
      <c r="C56" s="174" t="s">
        <v>125</v>
      </c>
      <c r="D56" s="151">
        <v>8</v>
      </c>
      <c r="E56" s="188"/>
      <c r="F56" s="166">
        <f t="shared" si="6"/>
        <v>0</v>
      </c>
      <c r="G56" s="153">
        <v>2E-05</v>
      </c>
      <c r="H56" s="152">
        <f t="shared" si="7"/>
        <v>0.00016</v>
      </c>
      <c r="I56" s="153">
        <v>0</v>
      </c>
      <c r="J56" s="152">
        <f t="shared" si="8"/>
        <v>0</v>
      </c>
      <c r="K56" s="154">
        <v>16</v>
      </c>
      <c r="L56" s="16" t="s">
        <v>10</v>
      </c>
      <c r="M56" s="187"/>
    </row>
    <row r="57" spans="1:13" s="16" customFormat="1" ht="12.75" customHeight="1">
      <c r="A57" s="151">
        <v>42</v>
      </c>
      <c r="B57" s="176" t="s">
        <v>140</v>
      </c>
      <c r="C57" s="177" t="s">
        <v>125</v>
      </c>
      <c r="D57" s="155">
        <v>8</v>
      </c>
      <c r="E57" s="189"/>
      <c r="F57" s="167">
        <f t="shared" si="6"/>
        <v>0</v>
      </c>
      <c r="G57" s="158">
        <v>0.00033</v>
      </c>
      <c r="H57" s="157">
        <f t="shared" si="7"/>
        <v>0.00264</v>
      </c>
      <c r="I57" s="158">
        <v>0</v>
      </c>
      <c r="J57" s="157">
        <f t="shared" si="8"/>
        <v>0</v>
      </c>
      <c r="K57" s="159">
        <v>32</v>
      </c>
      <c r="L57" s="156" t="s">
        <v>10</v>
      </c>
      <c r="M57" s="187"/>
    </row>
    <row r="58" spans="2:13" s="130" customFormat="1" ht="12.75" customHeight="1">
      <c r="B58" s="171" t="s">
        <v>141</v>
      </c>
      <c r="C58" s="172"/>
      <c r="E58" s="190"/>
      <c r="F58" s="165">
        <f>SUM(F59:F77)</f>
        <v>0</v>
      </c>
      <c r="H58" s="138">
        <f>SUM(H59:H77)</f>
        <v>0.19286889999999998</v>
      </c>
      <c r="J58" s="138">
        <f>SUM(J59:J77)</f>
        <v>0.15048000000000003</v>
      </c>
      <c r="L58" s="136" t="s">
        <v>91</v>
      </c>
      <c r="M58" s="187"/>
    </row>
    <row r="59" spans="1:13" s="16" customFormat="1" ht="12.75" customHeight="1">
      <c r="A59" s="151">
        <v>43</v>
      </c>
      <c r="B59" s="173" t="s">
        <v>142</v>
      </c>
      <c r="C59" s="174" t="s">
        <v>125</v>
      </c>
      <c r="D59" s="151">
        <v>2</v>
      </c>
      <c r="E59" s="188"/>
      <c r="F59" s="166">
        <f aca="true" t="shared" si="9" ref="F59:F77">ROUND(D59*E59,3)</f>
        <v>0</v>
      </c>
      <c r="G59" s="153">
        <v>0</v>
      </c>
      <c r="H59" s="152">
        <f aca="true" t="shared" si="10" ref="H59:H77">D59*G59</f>
        <v>0</v>
      </c>
      <c r="I59" s="153">
        <v>0.01933</v>
      </c>
      <c r="J59" s="152">
        <f aca="true" t="shared" si="11" ref="J59:J77">D59*I59</f>
        <v>0.03866</v>
      </c>
      <c r="K59" s="154">
        <v>16</v>
      </c>
      <c r="L59" s="16" t="s">
        <v>10</v>
      </c>
      <c r="M59" s="187"/>
    </row>
    <row r="60" spans="1:13" s="16" customFormat="1" ht="12.75" customHeight="1">
      <c r="A60" s="151">
        <v>44</v>
      </c>
      <c r="B60" s="173" t="s">
        <v>194</v>
      </c>
      <c r="C60" s="174" t="s">
        <v>125</v>
      </c>
      <c r="D60" s="151">
        <v>2</v>
      </c>
      <c r="E60" s="188"/>
      <c r="F60" s="166">
        <f t="shared" si="9"/>
        <v>0</v>
      </c>
      <c r="G60" s="153">
        <v>0.00204125</v>
      </c>
      <c r="H60" s="152">
        <f t="shared" si="10"/>
        <v>0.0040825</v>
      </c>
      <c r="I60" s="153">
        <v>0</v>
      </c>
      <c r="J60" s="152">
        <f t="shared" si="11"/>
        <v>0</v>
      </c>
      <c r="K60" s="154">
        <v>16</v>
      </c>
      <c r="L60" s="16" t="s">
        <v>10</v>
      </c>
      <c r="M60" s="187"/>
    </row>
    <row r="61" spans="1:13" s="16" customFormat="1" ht="12.75" customHeight="1">
      <c r="A61" s="151">
        <v>45</v>
      </c>
      <c r="B61" s="176" t="s">
        <v>195</v>
      </c>
      <c r="C61" s="177" t="s">
        <v>125</v>
      </c>
      <c r="D61" s="155">
        <v>2</v>
      </c>
      <c r="E61" s="189"/>
      <c r="F61" s="167">
        <f t="shared" si="9"/>
        <v>0</v>
      </c>
      <c r="G61" s="158">
        <v>0.012</v>
      </c>
      <c r="H61" s="157">
        <f t="shared" si="10"/>
        <v>0.024</v>
      </c>
      <c r="I61" s="158">
        <v>0</v>
      </c>
      <c r="J61" s="157">
        <f t="shared" si="11"/>
        <v>0</v>
      </c>
      <c r="K61" s="159">
        <v>32</v>
      </c>
      <c r="L61" s="156" t="s">
        <v>10</v>
      </c>
      <c r="M61" s="187"/>
    </row>
    <row r="62" spans="1:13" s="16" customFormat="1" ht="12.75" customHeight="1">
      <c r="A62" s="151">
        <v>46</v>
      </c>
      <c r="B62" s="173" t="s">
        <v>144</v>
      </c>
      <c r="C62" s="174" t="s">
        <v>143</v>
      </c>
      <c r="D62" s="151">
        <v>4</v>
      </c>
      <c r="E62" s="188"/>
      <c r="F62" s="166">
        <f t="shared" si="9"/>
        <v>0</v>
      </c>
      <c r="G62" s="153">
        <v>0</v>
      </c>
      <c r="H62" s="152">
        <f t="shared" si="10"/>
        <v>0</v>
      </c>
      <c r="I62" s="153">
        <v>0.0172</v>
      </c>
      <c r="J62" s="152">
        <f t="shared" si="11"/>
        <v>0.0688</v>
      </c>
      <c r="K62" s="154">
        <v>16</v>
      </c>
      <c r="L62" s="16" t="s">
        <v>10</v>
      </c>
      <c r="M62" s="187"/>
    </row>
    <row r="63" spans="1:13" s="16" customFormat="1" ht="12.75" customHeight="1">
      <c r="A63" s="151">
        <v>47</v>
      </c>
      <c r="B63" s="173" t="s">
        <v>145</v>
      </c>
      <c r="C63" s="174" t="s">
        <v>143</v>
      </c>
      <c r="D63" s="151">
        <v>4</v>
      </c>
      <c r="E63" s="188"/>
      <c r="F63" s="166">
        <f t="shared" si="9"/>
        <v>0</v>
      </c>
      <c r="G63" s="153">
        <v>0.0037378</v>
      </c>
      <c r="H63" s="152">
        <f t="shared" si="10"/>
        <v>0.0149512</v>
      </c>
      <c r="I63" s="153">
        <v>0</v>
      </c>
      <c r="J63" s="152">
        <f t="shared" si="11"/>
        <v>0</v>
      </c>
      <c r="K63" s="154">
        <v>16</v>
      </c>
      <c r="L63" s="16" t="s">
        <v>10</v>
      </c>
      <c r="M63" s="187"/>
    </row>
    <row r="64" spans="1:13" s="16" customFormat="1" ht="12.75" customHeight="1">
      <c r="A64" s="151">
        <v>48</v>
      </c>
      <c r="B64" s="176" t="s">
        <v>202</v>
      </c>
      <c r="C64" s="177" t="s">
        <v>125</v>
      </c>
      <c r="D64" s="155">
        <v>4</v>
      </c>
      <c r="E64" s="189"/>
      <c r="F64" s="167">
        <f t="shared" si="9"/>
        <v>0</v>
      </c>
      <c r="G64" s="158">
        <v>0.028</v>
      </c>
      <c r="H64" s="157">
        <f t="shared" si="10"/>
        <v>0.112</v>
      </c>
      <c r="I64" s="158">
        <v>0</v>
      </c>
      <c r="J64" s="157">
        <f t="shared" si="11"/>
        <v>0</v>
      </c>
      <c r="K64" s="159">
        <v>32</v>
      </c>
      <c r="L64" s="156" t="s">
        <v>10</v>
      </c>
      <c r="M64" s="187"/>
    </row>
    <row r="65" spans="1:13" s="16" customFormat="1" ht="12.75" customHeight="1">
      <c r="A65" s="151">
        <v>49</v>
      </c>
      <c r="B65" s="173" t="s">
        <v>146</v>
      </c>
      <c r="C65" s="174" t="s">
        <v>143</v>
      </c>
      <c r="D65" s="151">
        <v>4</v>
      </c>
      <c r="E65" s="188"/>
      <c r="F65" s="166">
        <f t="shared" si="9"/>
        <v>0</v>
      </c>
      <c r="G65" s="153">
        <v>0</v>
      </c>
      <c r="H65" s="152">
        <f t="shared" si="10"/>
        <v>0</v>
      </c>
      <c r="I65" s="153">
        <v>0</v>
      </c>
      <c r="J65" s="152">
        <f t="shared" si="11"/>
        <v>0</v>
      </c>
      <c r="K65" s="154">
        <v>16</v>
      </c>
      <c r="L65" s="16" t="s">
        <v>10</v>
      </c>
      <c r="M65" s="187"/>
    </row>
    <row r="66" spans="1:13" s="16" customFormat="1" ht="12.75" customHeight="1">
      <c r="A66" s="151">
        <v>50</v>
      </c>
      <c r="B66" s="173" t="s">
        <v>147</v>
      </c>
      <c r="C66" s="174" t="s">
        <v>92</v>
      </c>
      <c r="D66" s="151">
        <v>4</v>
      </c>
      <c r="E66" s="188"/>
      <c r="F66" s="166">
        <f t="shared" si="9"/>
        <v>0</v>
      </c>
      <c r="G66" s="153">
        <v>0</v>
      </c>
      <c r="H66" s="152">
        <f t="shared" si="10"/>
        <v>0</v>
      </c>
      <c r="I66" s="153">
        <v>0</v>
      </c>
      <c r="J66" s="152">
        <f t="shared" si="11"/>
        <v>0</v>
      </c>
      <c r="K66" s="154">
        <v>16</v>
      </c>
      <c r="L66" s="16" t="s">
        <v>10</v>
      </c>
      <c r="M66" s="187"/>
    </row>
    <row r="67" spans="1:13" s="16" customFormat="1" ht="12.75" customHeight="1">
      <c r="A67" s="151">
        <v>51</v>
      </c>
      <c r="B67" s="173" t="s">
        <v>148</v>
      </c>
      <c r="C67" s="174" t="s">
        <v>143</v>
      </c>
      <c r="D67" s="151">
        <v>2</v>
      </c>
      <c r="E67" s="188"/>
      <c r="F67" s="166">
        <f t="shared" si="9"/>
        <v>0</v>
      </c>
      <c r="G67" s="153">
        <v>0</v>
      </c>
      <c r="H67" s="152">
        <f t="shared" si="10"/>
        <v>0</v>
      </c>
      <c r="I67" s="153">
        <v>0.01946</v>
      </c>
      <c r="J67" s="152">
        <f t="shared" si="11"/>
        <v>0.03892</v>
      </c>
      <c r="K67" s="154">
        <v>16</v>
      </c>
      <c r="L67" s="16" t="s">
        <v>10</v>
      </c>
      <c r="M67" s="187"/>
    </row>
    <row r="68" spans="1:13" s="16" customFormat="1" ht="12.75" customHeight="1">
      <c r="A68" s="151">
        <v>52</v>
      </c>
      <c r="B68" s="173" t="s">
        <v>149</v>
      </c>
      <c r="C68" s="174" t="s">
        <v>143</v>
      </c>
      <c r="D68" s="151">
        <v>2</v>
      </c>
      <c r="E68" s="188"/>
      <c r="F68" s="166">
        <f t="shared" si="9"/>
        <v>0</v>
      </c>
      <c r="G68" s="153">
        <v>0.0022576</v>
      </c>
      <c r="H68" s="152">
        <f t="shared" si="10"/>
        <v>0.0045152</v>
      </c>
      <c r="I68" s="153">
        <v>0</v>
      </c>
      <c r="J68" s="152">
        <f t="shared" si="11"/>
        <v>0</v>
      </c>
      <c r="K68" s="154">
        <v>16</v>
      </c>
      <c r="L68" s="16" t="s">
        <v>10</v>
      </c>
      <c r="M68" s="187"/>
    </row>
    <row r="69" spans="1:13" s="16" customFormat="1" ht="12.75" customHeight="1">
      <c r="A69" s="151">
        <v>53</v>
      </c>
      <c r="B69" s="176" t="s">
        <v>150</v>
      </c>
      <c r="C69" s="177" t="s">
        <v>125</v>
      </c>
      <c r="D69" s="155">
        <v>2</v>
      </c>
      <c r="E69" s="189"/>
      <c r="F69" s="167">
        <f t="shared" si="9"/>
        <v>0</v>
      </c>
      <c r="G69" s="158">
        <v>0.0145</v>
      </c>
      <c r="H69" s="157">
        <f t="shared" si="10"/>
        <v>0.029</v>
      </c>
      <c r="I69" s="158">
        <v>0</v>
      </c>
      <c r="J69" s="157">
        <f t="shared" si="11"/>
        <v>0</v>
      </c>
      <c r="K69" s="159">
        <v>32</v>
      </c>
      <c r="L69" s="156" t="s">
        <v>10</v>
      </c>
      <c r="M69" s="187"/>
    </row>
    <row r="70" spans="1:13" s="16" customFormat="1" ht="25.5" customHeight="1">
      <c r="A70" s="151">
        <v>54</v>
      </c>
      <c r="B70" s="173" t="s">
        <v>151</v>
      </c>
      <c r="C70" s="174" t="s">
        <v>111</v>
      </c>
      <c r="D70" s="151">
        <v>0.288</v>
      </c>
      <c r="E70" s="188"/>
      <c r="F70" s="166">
        <f t="shared" si="9"/>
        <v>0</v>
      </c>
      <c r="G70" s="153">
        <v>0</v>
      </c>
      <c r="H70" s="152">
        <f t="shared" si="10"/>
        <v>0</v>
      </c>
      <c r="I70" s="153">
        <v>0</v>
      </c>
      <c r="J70" s="152">
        <f t="shared" si="11"/>
        <v>0</v>
      </c>
      <c r="K70" s="154">
        <v>16</v>
      </c>
      <c r="L70" s="16" t="s">
        <v>10</v>
      </c>
      <c r="M70" s="187"/>
    </row>
    <row r="71" spans="1:13" s="16" customFormat="1" ht="12.75" customHeight="1">
      <c r="A71" s="151">
        <v>55</v>
      </c>
      <c r="B71" s="173" t="s">
        <v>152</v>
      </c>
      <c r="C71" s="174" t="s">
        <v>125</v>
      </c>
      <c r="D71" s="151">
        <v>2</v>
      </c>
      <c r="E71" s="188"/>
      <c r="F71" s="166">
        <f t="shared" si="9"/>
        <v>0</v>
      </c>
      <c r="G71" s="153">
        <v>0</v>
      </c>
      <c r="H71" s="152">
        <f t="shared" si="10"/>
        <v>0</v>
      </c>
      <c r="I71" s="153">
        <v>0.00049</v>
      </c>
      <c r="J71" s="152">
        <f t="shared" si="11"/>
        <v>0.00098</v>
      </c>
      <c r="K71" s="154">
        <v>16</v>
      </c>
      <c r="L71" s="16" t="s">
        <v>10</v>
      </c>
      <c r="M71" s="187"/>
    </row>
    <row r="72" spans="1:13" s="16" customFormat="1" ht="12.75" customHeight="1">
      <c r="A72" s="151">
        <v>56</v>
      </c>
      <c r="B72" s="173" t="s">
        <v>153</v>
      </c>
      <c r="C72" s="174" t="s">
        <v>143</v>
      </c>
      <c r="D72" s="151">
        <v>8</v>
      </c>
      <c r="E72" s="188"/>
      <c r="F72" s="166">
        <f t="shared" si="9"/>
        <v>0</v>
      </c>
      <c r="G72" s="153">
        <v>0.00028</v>
      </c>
      <c r="H72" s="152">
        <f t="shared" si="10"/>
        <v>0.00224</v>
      </c>
      <c r="I72" s="153">
        <v>0</v>
      </c>
      <c r="J72" s="152">
        <f t="shared" si="11"/>
        <v>0</v>
      </c>
      <c r="K72" s="154">
        <v>16</v>
      </c>
      <c r="L72" s="16" t="s">
        <v>10</v>
      </c>
      <c r="M72" s="187"/>
    </row>
    <row r="73" spans="1:13" s="16" customFormat="1" ht="12.75" customHeight="1">
      <c r="A73" s="151">
        <v>57</v>
      </c>
      <c r="B73" s="176" t="s">
        <v>154</v>
      </c>
      <c r="C73" s="177" t="s">
        <v>125</v>
      </c>
      <c r="D73" s="155">
        <v>8</v>
      </c>
      <c r="E73" s="189"/>
      <c r="F73" s="167">
        <f t="shared" si="9"/>
        <v>0</v>
      </c>
      <c r="G73" s="158">
        <v>0</v>
      </c>
      <c r="H73" s="157">
        <f t="shared" si="10"/>
        <v>0</v>
      </c>
      <c r="I73" s="158">
        <v>0</v>
      </c>
      <c r="J73" s="157">
        <f t="shared" si="11"/>
        <v>0</v>
      </c>
      <c r="K73" s="159">
        <v>32</v>
      </c>
      <c r="L73" s="156" t="s">
        <v>10</v>
      </c>
      <c r="M73" s="187"/>
    </row>
    <row r="74" spans="1:13" s="16" customFormat="1" ht="12.75" customHeight="1">
      <c r="A74" s="151">
        <v>58</v>
      </c>
      <c r="B74" s="173" t="s">
        <v>155</v>
      </c>
      <c r="C74" s="174" t="s">
        <v>143</v>
      </c>
      <c r="D74" s="151">
        <v>2</v>
      </c>
      <c r="E74" s="188"/>
      <c r="F74" s="166">
        <f t="shared" si="9"/>
        <v>0</v>
      </c>
      <c r="G74" s="153">
        <v>0</v>
      </c>
      <c r="H74" s="152">
        <f t="shared" si="10"/>
        <v>0</v>
      </c>
      <c r="I74" s="153">
        <v>0.00156</v>
      </c>
      <c r="J74" s="152">
        <f t="shared" si="11"/>
        <v>0.00312</v>
      </c>
      <c r="K74" s="154">
        <v>16</v>
      </c>
      <c r="L74" s="16" t="s">
        <v>10</v>
      </c>
      <c r="M74" s="187"/>
    </row>
    <row r="75" spans="1:13" s="16" customFormat="1" ht="24.75" customHeight="1">
      <c r="A75" s="151">
        <v>59</v>
      </c>
      <c r="B75" s="173" t="s">
        <v>156</v>
      </c>
      <c r="C75" s="174" t="s">
        <v>125</v>
      </c>
      <c r="D75" s="151">
        <v>2</v>
      </c>
      <c r="E75" s="188"/>
      <c r="F75" s="166">
        <f t="shared" si="9"/>
        <v>0</v>
      </c>
      <c r="G75" s="153">
        <v>0</v>
      </c>
      <c r="H75" s="152">
        <f t="shared" si="10"/>
        <v>0</v>
      </c>
      <c r="I75" s="153">
        <v>0</v>
      </c>
      <c r="J75" s="152">
        <f t="shared" si="11"/>
        <v>0</v>
      </c>
      <c r="K75" s="154">
        <v>16</v>
      </c>
      <c r="L75" s="16" t="s">
        <v>10</v>
      </c>
      <c r="M75" s="187"/>
    </row>
    <row r="76" spans="1:13" s="16" customFormat="1" ht="12.75" customHeight="1">
      <c r="A76" s="151">
        <v>60</v>
      </c>
      <c r="B76" s="176" t="s">
        <v>157</v>
      </c>
      <c r="C76" s="177" t="s">
        <v>125</v>
      </c>
      <c r="D76" s="155">
        <v>2</v>
      </c>
      <c r="E76" s="189"/>
      <c r="F76" s="167">
        <f t="shared" si="9"/>
        <v>0</v>
      </c>
      <c r="G76" s="158">
        <v>0.00104</v>
      </c>
      <c r="H76" s="157">
        <f t="shared" si="10"/>
        <v>0.00208</v>
      </c>
      <c r="I76" s="158">
        <v>0</v>
      </c>
      <c r="J76" s="157">
        <f t="shared" si="11"/>
        <v>0</v>
      </c>
      <c r="K76" s="159">
        <v>32</v>
      </c>
      <c r="L76" s="156" t="s">
        <v>10</v>
      </c>
      <c r="M76" s="187"/>
    </row>
    <row r="77" spans="1:13" s="16" customFormat="1" ht="12.75" customHeight="1">
      <c r="A77" s="151">
        <v>61</v>
      </c>
      <c r="B77" s="173" t="s">
        <v>158</v>
      </c>
      <c r="C77" s="174" t="s">
        <v>125</v>
      </c>
      <c r="D77" s="151">
        <v>2</v>
      </c>
      <c r="E77" s="188"/>
      <c r="F77" s="166">
        <f t="shared" si="9"/>
        <v>0</v>
      </c>
      <c r="G77" s="153">
        <v>0</v>
      </c>
      <c r="H77" s="152">
        <f t="shared" si="10"/>
        <v>0</v>
      </c>
      <c r="I77" s="153">
        <v>0</v>
      </c>
      <c r="J77" s="152">
        <f t="shared" si="11"/>
        <v>0</v>
      </c>
      <c r="K77" s="154">
        <v>16</v>
      </c>
      <c r="L77" s="16" t="s">
        <v>10</v>
      </c>
      <c r="M77" s="187"/>
    </row>
    <row r="78" spans="1:13" s="130" customFormat="1" ht="12.75" customHeight="1">
      <c r="A78" s="151"/>
      <c r="B78" s="171" t="s">
        <v>159</v>
      </c>
      <c r="C78" s="172"/>
      <c r="E78" s="190"/>
      <c r="F78" s="165">
        <f>SUM(F79:F81)</f>
        <v>0</v>
      </c>
      <c r="H78" s="138">
        <f>SUM(H79:H81)</f>
        <v>0.017956015</v>
      </c>
      <c r="J78" s="138">
        <f>SUM(J79:J81)</f>
        <v>0.025300000000000003</v>
      </c>
      <c r="L78" s="136" t="s">
        <v>91</v>
      </c>
      <c r="M78" s="187"/>
    </row>
    <row r="79" spans="1:13" s="16" customFormat="1" ht="12.75" customHeight="1">
      <c r="A79" s="151">
        <v>62</v>
      </c>
      <c r="B79" s="173" t="s">
        <v>160</v>
      </c>
      <c r="C79" s="174" t="s">
        <v>92</v>
      </c>
      <c r="D79" s="151">
        <v>1.1</v>
      </c>
      <c r="E79" s="188"/>
      <c r="F79" s="166">
        <f>ROUND(D79*E79,3)</f>
        <v>0</v>
      </c>
      <c r="G79" s="153">
        <v>0</v>
      </c>
      <c r="H79" s="152">
        <f>D79*G79</f>
        <v>0</v>
      </c>
      <c r="I79" s="153">
        <v>0.023</v>
      </c>
      <c r="J79" s="152">
        <f>D79*I79</f>
        <v>0.025300000000000003</v>
      </c>
      <c r="K79" s="154">
        <v>16</v>
      </c>
      <c r="L79" s="16" t="s">
        <v>10</v>
      </c>
      <c r="M79" s="187"/>
    </row>
    <row r="80" spans="1:13" s="16" customFormat="1" ht="12.75" customHeight="1">
      <c r="A80" s="151">
        <v>63</v>
      </c>
      <c r="B80" s="173" t="s">
        <v>161</v>
      </c>
      <c r="C80" s="174" t="s">
        <v>92</v>
      </c>
      <c r="D80" s="151">
        <v>1.1</v>
      </c>
      <c r="E80" s="188"/>
      <c r="F80" s="166">
        <f>ROUND(D80*E80,3)</f>
        <v>0</v>
      </c>
      <c r="G80" s="153">
        <v>0</v>
      </c>
      <c r="H80" s="152">
        <f>D80*G80</f>
        <v>0</v>
      </c>
      <c r="I80" s="153">
        <v>0</v>
      </c>
      <c r="J80" s="152">
        <f>D80*I80</f>
        <v>0</v>
      </c>
      <c r="K80" s="154">
        <v>16</v>
      </c>
      <c r="L80" s="16" t="s">
        <v>10</v>
      </c>
      <c r="M80" s="187"/>
    </row>
    <row r="81" spans="1:13" s="16" customFormat="1" ht="12.75" customHeight="1">
      <c r="A81" s="151">
        <v>64</v>
      </c>
      <c r="B81" s="173" t="s">
        <v>162</v>
      </c>
      <c r="C81" s="174" t="s">
        <v>92</v>
      </c>
      <c r="D81" s="151">
        <v>1.1</v>
      </c>
      <c r="E81" s="188"/>
      <c r="F81" s="166">
        <f>ROUND(D81*E81,3)</f>
        <v>0</v>
      </c>
      <c r="G81" s="153">
        <v>0.01632365</v>
      </c>
      <c r="H81" s="152">
        <f>D81*G81</f>
        <v>0.017956015</v>
      </c>
      <c r="I81" s="153">
        <v>0</v>
      </c>
      <c r="J81" s="152">
        <f>D81*I81</f>
        <v>0</v>
      </c>
      <c r="K81" s="154">
        <v>16</v>
      </c>
      <c r="L81" s="16" t="s">
        <v>10</v>
      </c>
      <c r="M81" s="187"/>
    </row>
    <row r="82" spans="1:13" s="130" customFormat="1" ht="12.75" customHeight="1">
      <c r="A82" s="151"/>
      <c r="B82" s="171" t="s">
        <v>163</v>
      </c>
      <c r="C82" s="172"/>
      <c r="E82" s="190"/>
      <c r="F82" s="165">
        <f>SUM(F83:F83)</f>
        <v>0</v>
      </c>
      <c r="H82" s="138">
        <f>SUM(H83:H83)</f>
        <v>0.000419559</v>
      </c>
      <c r="J82" s="138">
        <f>SUM(J83:J83)</f>
        <v>0</v>
      </c>
      <c r="L82" s="136" t="s">
        <v>91</v>
      </c>
      <c r="M82" s="187"/>
    </row>
    <row r="83" spans="1:13" s="16" customFormat="1" ht="12.75" customHeight="1">
      <c r="A83" s="151">
        <v>65</v>
      </c>
      <c r="B83" s="173" t="s">
        <v>181</v>
      </c>
      <c r="C83" s="174" t="s">
        <v>190</v>
      </c>
      <c r="D83" s="151">
        <v>1</v>
      </c>
      <c r="E83" s="188"/>
      <c r="F83" s="166">
        <f>ROUND(D83*E83,3)</f>
        <v>0</v>
      </c>
      <c r="G83" s="153">
        <v>0.000419559</v>
      </c>
      <c r="H83" s="152">
        <f>D83*G83</f>
        <v>0.000419559</v>
      </c>
      <c r="I83" s="153">
        <v>0</v>
      </c>
      <c r="J83" s="152">
        <f>D83*I83</f>
        <v>0</v>
      </c>
      <c r="K83" s="154">
        <v>16</v>
      </c>
      <c r="L83" s="16" t="s">
        <v>10</v>
      </c>
      <c r="M83" s="187"/>
    </row>
    <row r="84" spans="1:13" s="130" customFormat="1" ht="12.75" customHeight="1">
      <c r="A84" s="151"/>
      <c r="B84" s="171" t="s">
        <v>164</v>
      </c>
      <c r="C84" s="172"/>
      <c r="E84" s="190"/>
      <c r="F84" s="165">
        <f>SUM(F85:F89)</f>
        <v>0</v>
      </c>
      <c r="H84" s="138">
        <f>SUM(H85:H89)</f>
        <v>0.8827228800000001</v>
      </c>
      <c r="J84" s="138">
        <f>SUM(J85:J89)</f>
        <v>0</v>
      </c>
      <c r="L84" s="136" t="s">
        <v>91</v>
      </c>
      <c r="M84" s="187"/>
    </row>
    <row r="85" spans="1:13" s="16" customFormat="1" ht="24.75" customHeight="1">
      <c r="A85" s="151">
        <v>66</v>
      </c>
      <c r="B85" s="173" t="s">
        <v>165</v>
      </c>
      <c r="C85" s="174" t="s">
        <v>92</v>
      </c>
      <c r="D85" s="151">
        <v>11.31</v>
      </c>
      <c r="E85" s="188"/>
      <c r="F85" s="166">
        <f>ROUND(D85*E85,3)</f>
        <v>0</v>
      </c>
      <c r="G85" s="153">
        <v>0.051028</v>
      </c>
      <c r="H85" s="152">
        <f>D85*G85</f>
        <v>0.57712668</v>
      </c>
      <c r="I85" s="153">
        <v>0</v>
      </c>
      <c r="J85" s="152">
        <f>D85*I85</f>
        <v>0</v>
      </c>
      <c r="K85" s="154">
        <v>16</v>
      </c>
      <c r="L85" s="16" t="s">
        <v>10</v>
      </c>
      <c r="M85" s="187"/>
    </row>
    <row r="86" spans="1:13" s="16" customFormat="1" ht="12.75" customHeight="1">
      <c r="A86" s="151">
        <v>67</v>
      </c>
      <c r="B86" s="176" t="s">
        <v>166</v>
      </c>
      <c r="C86" s="177" t="s">
        <v>92</v>
      </c>
      <c r="D86" s="155">
        <f>11.31*1.1</f>
        <v>12.441</v>
      </c>
      <c r="E86" s="189"/>
      <c r="F86" s="167">
        <f>ROUND(D86*E86,3)</f>
        <v>0</v>
      </c>
      <c r="G86" s="158">
        <v>0.024</v>
      </c>
      <c r="H86" s="157">
        <f>D86*G86</f>
        <v>0.298584</v>
      </c>
      <c r="I86" s="158">
        <v>0</v>
      </c>
      <c r="J86" s="157">
        <f>D86*I86</f>
        <v>0</v>
      </c>
      <c r="K86" s="159">
        <v>32</v>
      </c>
      <c r="L86" s="156" t="s">
        <v>10</v>
      </c>
      <c r="M86" s="187"/>
    </row>
    <row r="87" spans="1:13" s="16" customFormat="1" ht="12.75" customHeight="1">
      <c r="A87" s="151">
        <v>68</v>
      </c>
      <c r="B87" s="173" t="s">
        <v>167</v>
      </c>
      <c r="C87" s="174" t="s">
        <v>92</v>
      </c>
      <c r="D87" s="151">
        <f>D85</f>
        <v>11.31</v>
      </c>
      <c r="E87" s="188"/>
      <c r="F87" s="166">
        <f>ROUND(D87*E87,3)</f>
        <v>0</v>
      </c>
      <c r="G87" s="153">
        <v>0</v>
      </c>
      <c r="H87" s="152">
        <f>D87*G87</f>
        <v>0</v>
      </c>
      <c r="I87" s="153">
        <v>0</v>
      </c>
      <c r="J87" s="152">
        <f>D87*I87</f>
        <v>0</v>
      </c>
      <c r="K87" s="154">
        <v>16</v>
      </c>
      <c r="L87" s="16" t="s">
        <v>10</v>
      </c>
      <c r="M87" s="187"/>
    </row>
    <row r="88" spans="1:13" s="16" customFormat="1" ht="12.75" customHeight="1">
      <c r="A88" s="151">
        <v>69</v>
      </c>
      <c r="B88" s="173" t="s">
        <v>168</v>
      </c>
      <c r="C88" s="174" t="s">
        <v>92</v>
      </c>
      <c r="D88" s="151">
        <f>D85</f>
        <v>11.31</v>
      </c>
      <c r="E88" s="188"/>
      <c r="F88" s="166">
        <f>ROUND(D88*E88,3)</f>
        <v>0</v>
      </c>
      <c r="G88" s="153">
        <v>0.00062</v>
      </c>
      <c r="H88" s="152">
        <f>D88*G88</f>
        <v>0.0070122000000000006</v>
      </c>
      <c r="I88" s="153">
        <v>0</v>
      </c>
      <c r="J88" s="152">
        <f>D88*I88</f>
        <v>0</v>
      </c>
      <c r="K88" s="154">
        <v>16</v>
      </c>
      <c r="L88" s="16" t="s">
        <v>10</v>
      </c>
      <c r="M88" s="187"/>
    </row>
    <row r="89" spans="1:13" s="16" customFormat="1" ht="12.75" customHeight="1">
      <c r="A89" s="151">
        <v>70</v>
      </c>
      <c r="B89" s="173" t="s">
        <v>169</v>
      </c>
      <c r="C89" s="174" t="s">
        <v>111</v>
      </c>
      <c r="D89" s="151">
        <v>0.959</v>
      </c>
      <c r="E89" s="188"/>
      <c r="F89" s="166">
        <f>ROUND(D89*E89,3)</f>
        <v>0</v>
      </c>
      <c r="G89" s="153">
        <v>0</v>
      </c>
      <c r="H89" s="152">
        <f>D89*G89</f>
        <v>0</v>
      </c>
      <c r="I89" s="153">
        <v>0</v>
      </c>
      <c r="J89" s="152">
        <f>D89*I89</f>
        <v>0</v>
      </c>
      <c r="K89" s="154">
        <v>16</v>
      </c>
      <c r="L89" s="16" t="s">
        <v>10</v>
      </c>
      <c r="M89" s="187"/>
    </row>
    <row r="90" spans="2:13" s="130" customFormat="1" ht="12.75" customHeight="1">
      <c r="B90" s="171" t="s">
        <v>170</v>
      </c>
      <c r="C90" s="172"/>
      <c r="E90" s="190"/>
      <c r="F90" s="165">
        <f>SUM(F91:F95)</f>
        <v>0</v>
      </c>
      <c r="H90" s="138">
        <f>SUM(H91:H95)</f>
        <v>1.9313811972000003</v>
      </c>
      <c r="J90" s="138">
        <f>SUM(J91:J95)</f>
        <v>0</v>
      </c>
      <c r="L90" s="136" t="s">
        <v>91</v>
      </c>
      <c r="M90" s="187"/>
    </row>
    <row r="91" spans="1:13" s="16" customFormat="1" ht="21.75" customHeight="1">
      <c r="A91" s="151">
        <v>71</v>
      </c>
      <c r="B91" s="173" t="s">
        <v>171</v>
      </c>
      <c r="C91" s="174" t="s">
        <v>92</v>
      </c>
      <c r="D91" s="151">
        <v>27.3</v>
      </c>
      <c r="E91" s="188"/>
      <c r="F91" s="166">
        <f>ROUND(D91*E91,3)</f>
        <v>0</v>
      </c>
      <c r="G91" s="153">
        <v>0.047376564</v>
      </c>
      <c r="H91" s="152">
        <f>D91*G91</f>
        <v>1.2933801972</v>
      </c>
      <c r="I91" s="153">
        <v>0</v>
      </c>
      <c r="J91" s="152">
        <f>D91*I91</f>
        <v>0</v>
      </c>
      <c r="K91" s="154">
        <v>16</v>
      </c>
      <c r="L91" s="16" t="s">
        <v>10</v>
      </c>
      <c r="M91" s="187"/>
    </row>
    <row r="92" spans="1:13" s="16" customFormat="1" ht="12.75" customHeight="1">
      <c r="A92" s="155">
        <v>72</v>
      </c>
      <c r="B92" s="176" t="s">
        <v>172</v>
      </c>
      <c r="C92" s="177" t="s">
        <v>92</v>
      </c>
      <c r="D92" s="155">
        <f>D91*1.1</f>
        <v>30.030000000000005</v>
      </c>
      <c r="E92" s="189"/>
      <c r="F92" s="167">
        <f>ROUND(D92*E92,3)</f>
        <v>0</v>
      </c>
      <c r="G92" s="158">
        <v>0.021</v>
      </c>
      <c r="H92" s="157">
        <f>D92*G92</f>
        <v>0.6306300000000001</v>
      </c>
      <c r="I92" s="158">
        <v>0</v>
      </c>
      <c r="J92" s="157">
        <f>D92*I92</f>
        <v>0</v>
      </c>
      <c r="K92" s="159">
        <v>32</v>
      </c>
      <c r="L92" s="156" t="s">
        <v>10</v>
      </c>
      <c r="M92" s="187"/>
    </row>
    <row r="93" spans="1:13" s="16" customFormat="1" ht="12.75" customHeight="1">
      <c r="A93" s="151">
        <v>73</v>
      </c>
      <c r="B93" s="173" t="s">
        <v>173</v>
      </c>
      <c r="C93" s="174" t="s">
        <v>92</v>
      </c>
      <c r="D93" s="151">
        <f>D91</f>
        <v>27.3</v>
      </c>
      <c r="E93" s="188"/>
      <c r="F93" s="166">
        <f>ROUND(D93*E93,3)</f>
        <v>0</v>
      </c>
      <c r="G93" s="153">
        <v>0</v>
      </c>
      <c r="H93" s="152">
        <f>D93*G93</f>
        <v>0</v>
      </c>
      <c r="I93" s="153">
        <v>0</v>
      </c>
      <c r="J93" s="152">
        <f>D93*I93</f>
        <v>0</v>
      </c>
      <c r="K93" s="154">
        <v>16</v>
      </c>
      <c r="L93" s="16" t="s">
        <v>10</v>
      </c>
      <c r="M93" s="187"/>
    </row>
    <row r="94" spans="1:13" s="16" customFormat="1" ht="12.75" customHeight="1">
      <c r="A94" s="151">
        <v>74</v>
      </c>
      <c r="B94" s="173" t="s">
        <v>174</v>
      </c>
      <c r="C94" s="174" t="s">
        <v>92</v>
      </c>
      <c r="D94" s="151">
        <f>D91</f>
        <v>27.3</v>
      </c>
      <c r="E94" s="188"/>
      <c r="F94" s="166">
        <f>ROUND(D94*E94,3)</f>
        <v>0</v>
      </c>
      <c r="G94" s="153">
        <v>0.00027</v>
      </c>
      <c r="H94" s="152">
        <f>D94*G94</f>
        <v>0.007371</v>
      </c>
      <c r="I94" s="153">
        <v>0</v>
      </c>
      <c r="J94" s="152">
        <f>D94*I94</f>
        <v>0</v>
      </c>
      <c r="K94" s="154">
        <v>16</v>
      </c>
      <c r="L94" s="16" t="s">
        <v>10</v>
      </c>
      <c r="M94" s="187"/>
    </row>
    <row r="95" spans="1:13" s="16" customFormat="1" ht="12.75" customHeight="1">
      <c r="A95" s="151">
        <v>75</v>
      </c>
      <c r="B95" s="173" t="s">
        <v>175</v>
      </c>
      <c r="C95" s="174" t="s">
        <v>111</v>
      </c>
      <c r="D95" s="151">
        <v>0.85</v>
      </c>
      <c r="E95" s="188"/>
      <c r="F95" s="166">
        <f>ROUND(D95*E95,3)</f>
        <v>0</v>
      </c>
      <c r="G95" s="153">
        <v>0</v>
      </c>
      <c r="H95" s="152">
        <f>D95*G95</f>
        <v>0</v>
      </c>
      <c r="I95" s="153">
        <v>0</v>
      </c>
      <c r="J95" s="152">
        <f>D95*I95</f>
        <v>0</v>
      </c>
      <c r="K95" s="154">
        <v>16</v>
      </c>
      <c r="L95" s="16" t="s">
        <v>10</v>
      </c>
      <c r="M95" s="187"/>
    </row>
    <row r="96" spans="2:13" s="130" customFormat="1" ht="12.75" customHeight="1">
      <c r="B96" s="171" t="s">
        <v>176</v>
      </c>
      <c r="C96" s="172"/>
      <c r="E96" s="190"/>
      <c r="F96" s="165">
        <f>SUM(F97:F100)</f>
        <v>0</v>
      </c>
      <c r="H96" s="138">
        <f>SUM(H97:H100)</f>
        <v>0.0010257632000000001</v>
      </c>
      <c r="J96" s="138">
        <f>SUM(J97:J100)</f>
        <v>0</v>
      </c>
      <c r="L96" s="136" t="s">
        <v>91</v>
      </c>
      <c r="M96" s="187"/>
    </row>
    <row r="97" spans="1:13" s="16" customFormat="1" ht="12.75" customHeight="1">
      <c r="A97" s="151">
        <v>76</v>
      </c>
      <c r="B97" s="173" t="s">
        <v>177</v>
      </c>
      <c r="C97" s="174" t="s">
        <v>92</v>
      </c>
      <c r="D97" s="151">
        <v>1.1</v>
      </c>
      <c r="E97" s="188"/>
      <c r="F97" s="166">
        <f>ROUND(D97*E97,3)</f>
        <v>0</v>
      </c>
      <c r="G97" s="153">
        <v>3.6E-06</v>
      </c>
      <c r="H97" s="152">
        <f>D97*G97</f>
        <v>3.96E-06</v>
      </c>
      <c r="I97" s="153">
        <v>0</v>
      </c>
      <c r="J97" s="152">
        <f>D97*I97</f>
        <v>0</v>
      </c>
      <c r="K97" s="154">
        <v>16</v>
      </c>
      <c r="L97" s="16" t="s">
        <v>10</v>
      </c>
      <c r="M97" s="187"/>
    </row>
    <row r="98" spans="1:13" s="16" customFormat="1" ht="22.5" customHeight="1">
      <c r="A98" s="151">
        <v>77</v>
      </c>
      <c r="B98" s="173" t="s">
        <v>203</v>
      </c>
      <c r="C98" s="174" t="s">
        <v>92</v>
      </c>
      <c r="D98" s="151">
        <v>1.1</v>
      </c>
      <c r="E98" s="188"/>
      <c r="F98" s="166">
        <f>ROUND(D98*E98,3)</f>
        <v>0</v>
      </c>
      <c r="G98" s="153">
        <v>0.000239312</v>
      </c>
      <c r="H98" s="152">
        <f>D98*G98</f>
        <v>0.0002632432</v>
      </c>
      <c r="I98" s="153">
        <v>0</v>
      </c>
      <c r="J98" s="152">
        <f>D98*I98</f>
        <v>0</v>
      </c>
      <c r="K98" s="154">
        <v>16</v>
      </c>
      <c r="L98" s="16" t="s">
        <v>10</v>
      </c>
      <c r="M98" s="187"/>
    </row>
    <row r="99" spans="1:13" s="16" customFormat="1" ht="27.75" customHeight="1">
      <c r="A99" s="151">
        <v>78</v>
      </c>
      <c r="B99" s="173" t="s">
        <v>178</v>
      </c>
      <c r="C99" s="174" t="s">
        <v>92</v>
      </c>
      <c r="D99" s="151">
        <v>1.1</v>
      </c>
      <c r="E99" s="188"/>
      <c r="F99" s="166">
        <f>ROUND(D99*E99,3)</f>
        <v>0</v>
      </c>
      <c r="G99" s="153">
        <v>7.68E-05</v>
      </c>
      <c r="H99" s="152">
        <f>D99*G99</f>
        <v>8.448E-05</v>
      </c>
      <c r="I99" s="153">
        <v>0</v>
      </c>
      <c r="J99" s="152">
        <f>D99*I99</f>
        <v>0</v>
      </c>
      <c r="K99" s="154">
        <v>16</v>
      </c>
      <c r="L99" s="16" t="s">
        <v>10</v>
      </c>
      <c r="M99" s="187"/>
    </row>
    <row r="100" spans="1:13" s="16" customFormat="1" ht="12.75" customHeight="1">
      <c r="A100" s="151">
        <v>79</v>
      </c>
      <c r="B100" s="173" t="s">
        <v>179</v>
      </c>
      <c r="C100" s="174" t="s">
        <v>92</v>
      </c>
      <c r="D100" s="151">
        <v>1.1</v>
      </c>
      <c r="E100" s="188"/>
      <c r="F100" s="166">
        <f>ROUND(D100*E100,3)</f>
        <v>0</v>
      </c>
      <c r="G100" s="153">
        <v>0.0006128</v>
      </c>
      <c r="H100" s="152">
        <f>D100*G100</f>
        <v>0.0006740800000000001</v>
      </c>
      <c r="I100" s="153">
        <v>0</v>
      </c>
      <c r="J100" s="152">
        <f>D100*I100</f>
        <v>0</v>
      </c>
      <c r="K100" s="154">
        <v>16</v>
      </c>
      <c r="L100" s="16" t="s">
        <v>10</v>
      </c>
      <c r="M100" s="187"/>
    </row>
    <row r="101" spans="2:13" s="130" customFormat="1" ht="12.75" customHeight="1">
      <c r="B101" s="171" t="s">
        <v>180</v>
      </c>
      <c r="C101" s="172"/>
      <c r="E101" s="190"/>
      <c r="F101" s="165">
        <f>F102</f>
        <v>0</v>
      </c>
      <c r="H101" s="138">
        <f>H102</f>
        <v>0.017662905</v>
      </c>
      <c r="J101" s="138">
        <f>J102</f>
        <v>0</v>
      </c>
      <c r="L101" s="136" t="s">
        <v>91</v>
      </c>
      <c r="M101" s="187"/>
    </row>
    <row r="102" spans="1:13" s="16" customFormat="1" ht="24" customHeight="1">
      <c r="A102" s="151">
        <v>80</v>
      </c>
      <c r="B102" s="173" t="s">
        <v>196</v>
      </c>
      <c r="C102" s="174" t="s">
        <v>92</v>
      </c>
      <c r="D102" s="151">
        <v>42.51</v>
      </c>
      <c r="E102" s="188"/>
      <c r="F102" s="166">
        <f>ROUND(D102*E102,3)</f>
        <v>0</v>
      </c>
      <c r="G102" s="153">
        <v>0.0004155</v>
      </c>
      <c r="H102" s="152">
        <f>D102*G102</f>
        <v>0.017662905</v>
      </c>
      <c r="I102" s="153">
        <v>0</v>
      </c>
      <c r="J102" s="152">
        <f>D102*I102</f>
        <v>0</v>
      </c>
      <c r="K102" s="154">
        <v>16</v>
      </c>
      <c r="L102" s="16" t="s">
        <v>10</v>
      </c>
      <c r="M102" s="187"/>
    </row>
    <row r="103" spans="2:14" s="139" customFormat="1" ht="12.75" customHeight="1">
      <c r="B103" s="179" t="s">
        <v>81</v>
      </c>
      <c r="C103" s="178"/>
      <c r="E103" s="192">
        <f>F8+F37</f>
        <v>0</v>
      </c>
      <c r="F103" s="192"/>
      <c r="H103" s="142" t="e">
        <f>H8+H37+#REF!</f>
        <v>#REF!</v>
      </c>
      <c r="J103" s="142" t="e">
        <f>J8+J37+#REF!</f>
        <v>#REF!</v>
      </c>
      <c r="N103" s="186"/>
    </row>
    <row r="104" spans="2:6" ht="11.25" customHeight="1">
      <c r="B104" s="161" t="s">
        <v>65</v>
      </c>
      <c r="E104" s="192">
        <f>0.2*E103</f>
        <v>0</v>
      </c>
      <c r="F104" s="192"/>
    </row>
    <row r="105" spans="2:6" ht="11.25" customHeight="1">
      <c r="B105" s="161" t="s">
        <v>204</v>
      </c>
      <c r="E105" s="192">
        <f>E103*1.2</f>
        <v>0</v>
      </c>
      <c r="F105" s="192"/>
    </row>
    <row r="106" spans="5:6" ht="11.25" customHeight="1">
      <c r="E106" s="168"/>
      <c r="F106" s="168"/>
    </row>
    <row r="107" spans="1:2" ht="11.25" customHeight="1">
      <c r="A107" s="188"/>
      <c r="B107" s="191" t="s">
        <v>208</v>
      </c>
    </row>
  </sheetData>
  <sheetProtection/>
  <mergeCells count="5">
    <mergeCell ref="E103:F103"/>
    <mergeCell ref="E104:F104"/>
    <mergeCell ref="E105:F105"/>
    <mergeCell ref="B5:F5"/>
    <mergeCell ref="A1:F1"/>
  </mergeCells>
  <printOptions horizontalCentered="1"/>
  <pageMargins left="0.61" right="0.44" top="0.36" bottom="0.4" header="0" footer="0"/>
  <pageSetup fitToHeight="999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Vlado</dc:creator>
  <cp:keywords/>
  <dc:description/>
  <cp:lastModifiedBy>pc</cp:lastModifiedBy>
  <cp:lastPrinted>2017-11-30T08:45:26Z</cp:lastPrinted>
  <dcterms:created xsi:type="dcterms:W3CDTF">2012-09-03T11:33:36Z</dcterms:created>
  <dcterms:modified xsi:type="dcterms:W3CDTF">2017-11-30T08:46:52Z</dcterms:modified>
  <cp:category/>
  <cp:version/>
  <cp:contentType/>
  <cp:contentStatus/>
</cp:coreProperties>
</file>